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showHorizontalScroll="0" showVerticalScroll="0" xWindow="-120" yWindow="-120" windowWidth="29040" windowHeight="15840"/>
  </bookViews>
  <sheets>
    <sheet name="Форма 1" sheetId="5" r:id="rId1"/>
    <sheet name="Лист1" sheetId="1" state="hidden" r:id="rId2"/>
    <sheet name="Лист2" sheetId="2" state="hidden" r:id="rId3"/>
    <sheet name="Лист3" sheetId="3" state="hidden" r:id="rId4"/>
    <sheet name="Форма 2" sheetId="6" r:id="rId5"/>
  </sheets>
  <definedNames>
    <definedName name="_xlnm.Print_Titles" localSheetId="0">'Форма 1'!$10:$11</definedName>
    <definedName name="_xlnm.Print_Area" localSheetId="0">'Форма 1'!$A$1:$K$85</definedName>
    <definedName name="_xlnm.Print_Area" localSheetId="4">'Форма 2'!$A$1:$G$73</definedName>
  </definedNames>
  <calcPr calcId="144525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6" i="5" l="1"/>
  <c r="D73" i="5"/>
  <c r="D71" i="5"/>
  <c r="D70" i="5"/>
  <c r="D69" i="5"/>
  <c r="D67" i="5"/>
  <c r="D65" i="5"/>
  <c r="D63" i="5"/>
  <c r="D60" i="5"/>
  <c r="D58" i="5"/>
  <c r="D55" i="5"/>
  <c r="D54" i="5"/>
  <c r="D52" i="5"/>
  <c r="D49" i="5"/>
  <c r="D46" i="5"/>
  <c r="D43" i="5"/>
  <c r="D42" i="5"/>
  <c r="D40" i="5"/>
  <c r="D37" i="5"/>
  <c r="D34" i="5"/>
  <c r="D31" i="5"/>
  <c r="D28" i="5"/>
  <c r="D25" i="5"/>
  <c r="D19" i="5"/>
  <c r="D22" i="5"/>
  <c r="D18" i="5"/>
  <c r="D15" i="5"/>
  <c r="D17" i="5"/>
  <c r="D16" i="5"/>
  <c r="D13" i="5"/>
  <c r="F54" i="5" l="1"/>
  <c r="G68" i="6"/>
  <c r="F68" i="6"/>
  <c r="G56" i="6"/>
  <c r="F56" i="6"/>
  <c r="G44" i="6"/>
  <c r="F44" i="6"/>
  <c r="G38" i="6"/>
  <c r="F38" i="6"/>
  <c r="I40" i="5"/>
  <c r="J40" i="5" s="1"/>
  <c r="G40" i="5"/>
  <c r="H52" i="5"/>
  <c r="H40" i="5" s="1"/>
  <c r="I52" i="5"/>
  <c r="J52" i="5"/>
  <c r="F52" i="5"/>
  <c r="E58" i="6" l="1"/>
  <c r="E71" i="6" l="1"/>
  <c r="E56" i="6"/>
  <c r="E59" i="6"/>
  <c r="E49" i="6"/>
  <c r="E47" i="6"/>
  <c r="E41" i="6"/>
  <c r="E29" i="6"/>
  <c r="E23" i="6"/>
  <c r="E17" i="6"/>
  <c r="G49" i="5"/>
  <c r="H49" i="5"/>
  <c r="I49" i="5"/>
  <c r="J49" i="5"/>
  <c r="F49" i="5"/>
  <c r="F43" i="5"/>
  <c r="G16" i="5" l="1"/>
  <c r="E44" i="6" l="1"/>
  <c r="I16" i="5"/>
  <c r="H15" i="5"/>
  <c r="F40" i="5" l="1"/>
  <c r="F16" i="5" s="1"/>
  <c r="E11" i="6" l="1"/>
  <c r="J16" i="5" l="1"/>
  <c r="H16" i="5" l="1"/>
  <c r="F25" i="5" l="1"/>
  <c r="F73" i="5" l="1"/>
  <c r="G73" i="5"/>
  <c r="G69" i="6" l="1"/>
  <c r="G70" i="6"/>
  <c r="G72" i="6"/>
  <c r="G73" i="6"/>
  <c r="F69" i="6"/>
  <c r="F70" i="6"/>
  <c r="F72" i="6"/>
  <c r="F57" i="6"/>
  <c r="G57" i="6" s="1"/>
  <c r="G54" i="6"/>
  <c r="G55" i="6"/>
  <c r="F54" i="6"/>
  <c r="F55" i="6"/>
  <c r="G33" i="6"/>
  <c r="G34" i="6"/>
  <c r="G36" i="6"/>
  <c r="G39" i="6"/>
  <c r="G40" i="6"/>
  <c r="G42" i="6"/>
  <c r="G43" i="6"/>
  <c r="G45" i="6"/>
  <c r="G46" i="6"/>
  <c r="G48" i="6"/>
  <c r="G51" i="6"/>
  <c r="G52" i="6"/>
  <c r="G53" i="6"/>
  <c r="G35" i="6" s="1"/>
  <c r="F33" i="6"/>
  <c r="F34" i="6"/>
  <c r="F36" i="6"/>
  <c r="F39" i="6"/>
  <c r="F40" i="6"/>
  <c r="F42" i="6"/>
  <c r="F43" i="6"/>
  <c r="F45" i="6"/>
  <c r="F46" i="6"/>
  <c r="F48" i="6"/>
  <c r="F51" i="6"/>
  <c r="F52" i="6"/>
  <c r="F53" i="6"/>
  <c r="F35" i="6" s="1"/>
  <c r="E50" i="6" l="1"/>
  <c r="E38" i="6"/>
  <c r="G50" i="6" l="1"/>
  <c r="G32" i="6" s="1"/>
  <c r="F50" i="6"/>
  <c r="F32" i="6" s="1"/>
  <c r="G42" i="5" l="1"/>
  <c r="G37" i="5" s="1"/>
  <c r="F61" i="5" l="1"/>
  <c r="J31" i="5" l="1"/>
  <c r="J19" i="5"/>
  <c r="I19" i="5"/>
  <c r="H19" i="5"/>
  <c r="G19" i="5"/>
  <c r="F19" i="5"/>
  <c r="I55" i="5" l="1"/>
  <c r="J55" i="5"/>
  <c r="F42" i="5"/>
  <c r="F37" i="5" l="1"/>
  <c r="E35" i="6" s="1"/>
  <c r="E37" i="6"/>
  <c r="F18" i="5"/>
  <c r="G55" i="5"/>
  <c r="J61" i="5"/>
  <c r="I61" i="5"/>
  <c r="H61" i="5"/>
  <c r="G61" i="5"/>
  <c r="H31" i="5"/>
  <c r="G31" i="5"/>
  <c r="F31" i="5"/>
  <c r="J25" i="5"/>
  <c r="I25" i="5"/>
  <c r="H25" i="5"/>
  <c r="G25" i="5"/>
  <c r="J65" i="5"/>
  <c r="I65" i="5"/>
  <c r="H65" i="5"/>
  <c r="H17" i="5" s="1"/>
  <c r="G17" i="5"/>
  <c r="F65" i="5"/>
  <c r="F17" i="5" s="1"/>
  <c r="E13" i="6" l="1"/>
  <c r="F13" i="6"/>
  <c r="E34" i="5" l="1"/>
  <c r="E31" i="5" s="1"/>
  <c r="E73" i="5"/>
  <c r="F37" i="6" l="1"/>
  <c r="G37" i="6"/>
  <c r="G13" i="6" s="1"/>
  <c r="G66" i="6"/>
  <c r="E60" i="6"/>
  <c r="G26" i="6"/>
  <c r="E17" i="5"/>
  <c r="E68" i="6" l="1"/>
  <c r="E62" i="6"/>
  <c r="F26" i="6" l="1"/>
  <c r="E26" i="6"/>
  <c r="J73" i="5" l="1"/>
  <c r="I73" i="5"/>
  <c r="H73" i="5"/>
  <c r="D77" i="5"/>
  <c r="D75" i="5"/>
  <c r="E28" i="5" l="1"/>
  <c r="E25" i="5" l="1"/>
  <c r="E40" i="5" l="1"/>
  <c r="E16" i="5" s="1"/>
  <c r="E66" i="6"/>
  <c r="D59" i="5" l="1"/>
  <c r="D53" i="5"/>
  <c r="E14" i="6"/>
  <c r="F12" i="6"/>
  <c r="E12" i="6"/>
  <c r="F10" i="6"/>
  <c r="G11" i="6" l="1"/>
  <c r="G8" i="6" s="1"/>
  <c r="F11" i="6"/>
  <c r="F8" i="6" s="1"/>
  <c r="F62" i="6"/>
  <c r="G64" i="6"/>
  <c r="I17" i="5"/>
  <c r="J17" i="5"/>
  <c r="D64" i="5"/>
  <c r="F15" i="5"/>
  <c r="F13" i="5" s="1"/>
  <c r="G15" i="5"/>
  <c r="I15" i="5"/>
  <c r="J15" i="5"/>
  <c r="E15" i="5"/>
  <c r="E49" i="5"/>
  <c r="E32" i="6"/>
  <c r="G20" i="6"/>
  <c r="F20" i="6"/>
  <c r="E20" i="6"/>
  <c r="E10" i="6" l="1"/>
  <c r="E8" i="6" s="1"/>
  <c r="E42" i="5"/>
  <c r="E55" i="5"/>
  <c r="H55" i="5"/>
  <c r="F55" i="5"/>
  <c r="E18" i="5" l="1"/>
  <c r="E13" i="5" s="1"/>
  <c r="E37" i="5"/>
  <c r="I67" i="5"/>
  <c r="F67" i="5"/>
  <c r="G67" i="5"/>
  <c r="H67" i="5"/>
  <c r="J67" i="5"/>
  <c r="E67" i="5"/>
  <c r="I31" i="5"/>
  <c r="E61" i="5"/>
  <c r="D61" i="5" s="1"/>
  <c r="J43" i="5" l="1"/>
  <c r="I43" i="5"/>
  <c r="H43" i="5"/>
  <c r="G43" i="5"/>
  <c r="E43" i="5"/>
  <c r="J42" i="5" l="1"/>
  <c r="J18" i="5" s="1"/>
  <c r="I42" i="5"/>
  <c r="I18" i="5" s="1"/>
  <c r="I13" i="5" s="1"/>
  <c r="H42" i="5"/>
  <c r="H18" i="5" s="1"/>
  <c r="H13" i="5" s="1"/>
  <c r="G18" i="5" l="1"/>
  <c r="G13" i="5" s="1"/>
  <c r="H37" i="5" l="1"/>
  <c r="J13" i="5" l="1"/>
  <c r="I37" i="5" l="1"/>
  <c r="J37" i="5"/>
</calcChain>
</file>

<file path=xl/sharedStrings.xml><?xml version="1.0" encoding="utf-8"?>
<sst xmlns="http://schemas.openxmlformats.org/spreadsheetml/2006/main" count="203" uniqueCount="77">
  <si>
    <t>от _____________ № _________</t>
  </si>
  <si>
    <t>№ п/п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</si>
  <si>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</si>
  <si>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рублей</t>
  </si>
  <si>
    <t>Номера целевых показателей, на достижение которых направлены меропрятия</t>
  </si>
  <si>
    <t>всего</t>
  </si>
  <si>
    <t>Х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</si>
  <si>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</si>
  <si>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</si>
  <si>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</si>
  <si>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</si>
  <si>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</si>
  <si>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ПМБУ ФКиС "Старт"</t>
  </si>
  <si>
    <t>6.</t>
  </si>
  <si>
    <t>Обеспечение финансовой поддержки (стипендии) перспективных спортсменов (согласно ежегодному рейтингу)</t>
  </si>
  <si>
    <t>Обеспечение финансовой поддержки (субсидии) на целевые расходы спортивных организаций, общественных федераций</t>
  </si>
  <si>
    <t>Организация работы центра тестирования по выполнению нормативов испытаний (тестов) ГТО</t>
  </si>
  <si>
    <t>Создание спортивных площадок (оснащение спортивным оборудованием) для занятий уличной гимнастикой</t>
  </si>
  <si>
    <t xml:space="preserve"> 1.4.1</t>
  </si>
  <si>
    <t>Всего по муниципальной программе, в том числе:</t>
  </si>
  <si>
    <t>Обеспечение деятельности учреждения в сфере физической культуры и спорта</t>
  </si>
  <si>
    <t>Обеспечение финансовой поддержки (субсидии) на целевые расходы спортивных организаций, общественных федераций (АНО "ХК "СКА-Уральский трубник")</t>
  </si>
  <si>
    <t>1.</t>
  </si>
  <si>
    <t>3.</t>
  </si>
  <si>
    <t>4.</t>
  </si>
  <si>
    <t>5.</t>
  </si>
  <si>
    <t xml:space="preserve">  1.2.1</t>
  </si>
  <si>
    <t xml:space="preserve"> 1.3.1</t>
  </si>
  <si>
    <t xml:space="preserve"> 1.1.1, 1.3.2, 1.3.3</t>
  </si>
  <si>
    <t xml:space="preserve"> 1.4.2</t>
  </si>
  <si>
    <t xml:space="preserve"> 1.1.1, 1.1.2, 1.3.1</t>
  </si>
  <si>
    <t xml:space="preserve">Развитие инфраструктуры и организация работы в сфере физической культуры и спорта    
</t>
  </si>
  <si>
    <t>4.1.</t>
  </si>
  <si>
    <t xml:space="preserve">Проведение ремонтов, благоустройства, укрепления материально-технической базы </t>
  </si>
  <si>
    <t>4.2.</t>
  </si>
  <si>
    <t>4.3.</t>
  </si>
  <si>
    <t xml:space="preserve">Оказание муниципальных услуг (выполнение работ) учреждением в сфере физической культуры и спорта  
</t>
  </si>
  <si>
    <t>к постановлению Администрации</t>
  </si>
  <si>
    <t>Форма 1</t>
  </si>
  <si>
    <t>Форма 2</t>
  </si>
  <si>
    <t>№ строки</t>
  </si>
  <si>
    <t>Наименевание мероприятия/Источники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</si>
  <si>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</si>
  <si>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</si>
  <si>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</si>
  <si>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</si>
  <si>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</si>
  <si>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1.5.3</t>
  </si>
  <si>
    <t>901.1102.1102023.321</t>
  </si>
  <si>
    <t>1.5.2</t>
  </si>
  <si>
    <t>901.1102.1102025.630</t>
  </si>
  <si>
    <t>1.1.1, 1.1.2, 1.1.3, 1.1.4, 1.1.5</t>
  </si>
  <si>
    <t>1.4.1.</t>
  </si>
  <si>
    <t>Организация работы центра тестирования по выполнению нормативов испытания (тестов) ГТО</t>
  </si>
  <si>
    <t>1.1.5, 1.2.1</t>
  </si>
  <si>
    <t>1.2.6</t>
  </si>
  <si>
    <t>Обеспечение финансовой поддержки (субсидии) на целевые расходы команд, спортивных организаций, общественных федераций (АНО "ХК "СКА-Уральский трубник")</t>
  </si>
  <si>
    <t>Обеспечение финансовой поддержки (субсидии) на целевые расходы команд, спортивных организаций, общественных федераций</t>
  </si>
  <si>
    <t xml:space="preserve">Оказание муниципальных услуг (выполнение работ) учреждением в сфере физической культуры и спорта  </t>
  </si>
  <si>
    <t>4.1</t>
  </si>
  <si>
    <t>4.2</t>
  </si>
  <si>
    <t>4.3</t>
  </si>
  <si>
    <t xml:space="preserve">Приложение 2 </t>
  </si>
  <si>
    <t>Обеспечение финансовой поддержки (субсидии) на целевые расходы АНО СК "Евразия"</t>
  </si>
  <si>
    <t>Обеспечение финансовой поддержки (субсидии) на целевые расходы АНО СК по водному поло "Евразия"</t>
  </si>
  <si>
    <t>ПМБУ ФКиС "Старт", ПМКУ "УКС"</t>
  </si>
  <si>
    <t>Ответственные исполнители мероприятий</t>
  </si>
  <si>
    <t xml:space="preserve"> 1.1.1, 1.1.2, 1.3.1,  1.3.4, 1.3.5</t>
  </si>
  <si>
    <t xml:space="preserve"> 1.1.1, 1.1.2, 1.3.1, 1.3.4, 1.3.5</t>
  </si>
  <si>
    <t>муниципального округа Первоуральск</t>
  </si>
  <si>
    <t>Раздел 3.ПЛАН МЕРОПРИЯТИЙ ПО ВЫПОЛНЕНИЮ МУНИЦИПАЛЬНОЙ ПРОГРАММЫ 
«РАЗВИТИЕ ФИЗИЧЕКОЙ КУЛЬТУРЫ И СПОРТА НА ТЕРРИТОРИИ МУНИЦИПАЛЬНОГО ОКРУГА ПЕРВОУРАЛЬСК НА 2024 - 2029 ГОДЫ»</t>
  </si>
  <si>
    <t>Администрация МО Первоуральск</t>
  </si>
  <si>
    <t>Администрация МО Первоуральск, Управление образования МО Первоуральск</t>
  </si>
  <si>
    <t>ПМБУ ФКиС "Старт"Администрация МО Первоуральск, АНО СШ "Академия хоккея с мячем "Уральский трубник", Акционерное общесто "Хромпик"</t>
  </si>
  <si>
    <t xml:space="preserve">ПЛАН МЕРОПРИЯТИЙ ПО ВЫПОЛНЕНИЮ МУНИЦИПАЛЬНОЙ ПРОГРАММЫ
"Развитие физической культуры и спорта на территории муниципального округа Первоуральск  на 2024 - 2029 годы"  на 2025 год с разбивкой по отчетным периодам
                                                                                   </t>
  </si>
  <si>
    <t>снос</t>
  </si>
  <si>
    <t>в т.ч концесс 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</si>
</sst>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0.0"/>
    <numFmt numFmtId="165" formatCode="#,##0.00\ _р_."/>
    <numFmt numFmtId="166" formatCode="#,##0.0_р_."/>
    <numFmt numFmtId="167" formatCode="#,##0.00_ ;[Red]\-#,##0.00\ "/>
    <numFmt numFmtId="168" formatCode="0.0%"/>
    <numFmt numFmtId="169" formatCode="#,##0.00_р_."/>
    <numFmt numFmtId="170" formatCode="#,##0.00_ ;\-#,##0.00\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84">
    <xf numFmtId="0" fontId="0" fillId="0" borderId="0" xfId="0"/>
    <xf numFmtId="165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top" wrapText="1"/>
    </xf>
    <xf numFmtId="165" fontId="5" fillId="2" borderId="6" xfId="1" applyNumberFormat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left"/>
    </xf>
    <xf numFmtId="0" fontId="5" fillId="2" borderId="0" xfId="1" applyFont="1" applyFill="1"/>
    <xf numFmtId="0" fontId="5" fillId="2" borderId="1" xfId="1" applyFont="1" applyFill="1" applyBorder="1" applyAlignment="1">
      <alignment horizontal="center" vertical="center" wrapText="1"/>
    </xf>
    <xf numFmtId="16" fontId="5" fillId="2" borderId="6" xfId="1" applyNumberFormat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/>
    <xf numFmtId="0" fontId="5" fillId="2" borderId="0" xfId="0" applyFont="1" applyFill="1"/>
    <xf numFmtId="0" fontId="6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vertical="center" wrapText="1"/>
    </xf>
    <xf numFmtId="166" fontId="2" fillId="2" borderId="0" xfId="1" applyNumberFormat="1" applyFont="1" applyFill="1"/>
    <xf numFmtId="9" fontId="4" fillId="2" borderId="0" xfId="1" applyNumberFormat="1" applyFont="1" applyFill="1"/>
    <xf numFmtId="165" fontId="5" fillId="2" borderId="0" xfId="1" applyNumberFormat="1" applyFont="1" applyFill="1"/>
    <xf numFmtId="4" fontId="5" fillId="2" borderId="0" xfId="1" applyNumberFormat="1" applyFont="1" applyFill="1"/>
    <xf numFmtId="4" fontId="2" fillId="2" borderId="0" xfId="1" applyNumberFormat="1" applyFont="1" applyFill="1"/>
    <xf numFmtId="0" fontId="5" fillId="2" borderId="2" xfId="1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1" applyFont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168" fontId="7" fillId="0" borderId="6" xfId="1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top" wrapText="1"/>
    </xf>
    <xf numFmtId="49" fontId="5" fillId="0" borderId="6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2" fontId="5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169" fontId="2" fillId="2" borderId="0" xfId="1" applyNumberFormat="1" applyFont="1" applyFill="1"/>
    <xf numFmtId="164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center" wrapText="1"/>
    </xf>
    <xf numFmtId="165" fontId="5" fillId="2" borderId="5" xfId="1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8" fillId="0" borderId="0" xfId="0" applyFont="1"/>
    <xf numFmtId="170" fontId="5" fillId="2" borderId="6" xfId="2" applyNumberFormat="1" applyFont="1" applyFill="1" applyBorder="1" applyAlignment="1">
      <alignment horizontal="center" vertical="center" wrapText="1"/>
    </xf>
    <xf numFmtId="170" fontId="5" fillId="2" borderId="6" xfId="2" applyNumberFormat="1" applyFont="1" applyFill="1" applyBorder="1" applyAlignment="1">
      <alignment horizontal="center" vertical="center"/>
    </xf>
    <xf numFmtId="170" fontId="5" fillId="0" borderId="0" xfId="0" applyNumberFormat="1" applyFont="1"/>
    <xf numFmtId="0" fontId="5" fillId="2" borderId="6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165" fontId="5" fillId="2" borderId="6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170" fontId="5" fillId="2" borderId="0" xfId="2" applyNumberFormat="1" applyFont="1" applyFill="1" applyAlignment="1">
      <alignment horizontal="center" vertical="center"/>
    </xf>
    <xf numFmtId="167" fontId="5" fillId="2" borderId="6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left"/>
    </xf>
    <xf numFmtId="0" fontId="5" fillId="2" borderId="7" xfId="1" applyFont="1" applyFill="1" applyBorder="1" applyAlignment="1">
      <alignment horizontal="center" vertical="center" wrapText="1"/>
    </xf>
    <xf numFmtId="0" fontId="5" fillId="2" borderId="6" xfId="0" applyFont="1" applyFill="1" applyBorder="1"/>
    <xf numFmtId="0" fontId="5" fillId="2" borderId="6" xfId="0" applyFont="1" applyFill="1" applyBorder="1" applyAlignment="1">
      <alignment horizontal="center"/>
    </xf>
    <xf numFmtId="2" fontId="5" fillId="2" borderId="6" xfId="0" applyNumberFormat="1" applyFont="1" applyFill="1" applyBorder="1" applyAlignment="1">
      <alignment horizontal="center"/>
    </xf>
    <xf numFmtId="0" fontId="5" fillId="2" borderId="6" xfId="1" applyFont="1" applyFill="1" applyBorder="1" applyAlignment="1">
      <alignment horizontal="left" vertical="top" wrapText="1"/>
    </xf>
    <xf numFmtId="2" fontId="5" fillId="2" borderId="6" xfId="0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5" fontId="2" fillId="2" borderId="0" xfId="1" applyNumberFormat="1" applyFont="1" applyFill="1"/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6"/>
  <sheetViews>
    <sheetView tabSelected="1" view="pageBreakPreview" zoomScale="84" zoomScaleNormal="84" zoomScaleSheetLayoutView="84" workbookViewId="0">
      <pane xSplit="5" ySplit="11" topLeftCell="F12" activePane="bottomRight" state="frozen"/>
      <selection pane="topRight" activeCell="F1" sqref="F1"/>
      <selection pane="bottomLeft" activeCell="A11" sqref="A11"/>
      <selection pane="bottomRight" activeCell="D18" sqref="D18"/>
    </sheetView>
  </sheetViews>
  <sheetFormatPr defaultRowHeight="15.75" x14ac:dyDescent="0.25"/>
  <cols>
    <col min="1" max="1" width="7.85546875" style="6" customWidth="1"/>
    <col min="2" max="2" width="56.85546875" style="5" customWidth="1"/>
    <col min="3" max="3" width="25.28515625" style="6" customWidth="1"/>
    <col min="4" max="4" width="16.7109375" style="6" customWidth="1"/>
    <col min="5" max="5" width="16.140625" style="6" customWidth="1"/>
    <col min="6" max="8" width="16.5703125" style="6" customWidth="1"/>
    <col min="9" max="9" width="14.7109375" style="6" customWidth="1"/>
    <col min="10" max="10" width="16.85546875" style="6" customWidth="1"/>
    <col min="11" max="11" width="23.42578125" style="6" customWidth="1"/>
    <col min="12" max="12" width="15.42578125" style="6" customWidth="1"/>
    <col min="13" max="13" width="19.140625" style="6" customWidth="1"/>
    <col min="14" max="14" width="14.5703125" style="12" customWidth="1"/>
    <col min="15" max="16384" width="9.140625" style="12"/>
  </cols>
  <sheetData>
    <row r="1" spans="1:17" x14ac:dyDescent="0.25">
      <c r="J1" s="5" t="s">
        <v>62</v>
      </c>
      <c r="K1" s="5"/>
      <c r="M1" s="5"/>
    </row>
    <row r="2" spans="1:17" x14ac:dyDescent="0.25">
      <c r="J2" s="5"/>
      <c r="K2" s="5"/>
      <c r="M2" s="5"/>
    </row>
    <row r="3" spans="1:17" x14ac:dyDescent="0.25">
      <c r="J3" s="13" t="s">
        <v>37</v>
      </c>
      <c r="K3" s="5"/>
      <c r="M3" s="5"/>
    </row>
    <row r="4" spans="1:17" x14ac:dyDescent="0.25">
      <c r="J4" s="5" t="s">
        <v>69</v>
      </c>
      <c r="K4" s="5"/>
    </row>
    <row r="5" spans="1:17" x14ac:dyDescent="0.25">
      <c r="J5" s="5" t="s">
        <v>0</v>
      </c>
      <c r="K5" s="5"/>
      <c r="M5" s="5"/>
    </row>
    <row r="6" spans="1:17" x14ac:dyDescent="0.25">
      <c r="M6" s="5"/>
    </row>
    <row r="7" spans="1:17" x14ac:dyDescent="0.25">
      <c r="K7" s="6" t="s">
        <v>38</v>
      </c>
    </row>
    <row r="8" spans="1:17" ht="48.75" customHeight="1" x14ac:dyDescent="0.3">
      <c r="A8" s="77" t="s">
        <v>70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14"/>
      <c r="M8" s="14"/>
      <c r="N8" s="15"/>
      <c r="O8" s="15"/>
      <c r="P8" s="15"/>
      <c r="Q8" s="15"/>
    </row>
    <row r="9" spans="1:17" ht="21.75" customHeight="1" x14ac:dyDescent="0.3">
      <c r="A9" s="16"/>
      <c r="B9" s="16"/>
      <c r="C9" s="16"/>
      <c r="D9" s="7"/>
      <c r="E9" s="7"/>
      <c r="F9" s="7"/>
      <c r="G9" s="7"/>
      <c r="H9" s="7"/>
      <c r="I9" s="7"/>
      <c r="J9" s="7"/>
      <c r="K9" s="7"/>
      <c r="L9" s="15"/>
      <c r="M9" s="15"/>
      <c r="N9" s="15"/>
    </row>
    <row r="10" spans="1:17" ht="24" customHeight="1" x14ac:dyDescent="0.25">
      <c r="A10" s="72" t="s">
        <v>1</v>
      </c>
      <c r="B10" s="72" t="s">
        <v>2</v>
      </c>
      <c r="C10" s="72" t="s">
        <v>66</v>
      </c>
      <c r="D10" s="74" t="s">
        <v>3</v>
      </c>
      <c r="E10" s="75"/>
      <c r="F10" s="75"/>
      <c r="G10" s="75"/>
      <c r="H10" s="75"/>
      <c r="I10" s="75"/>
      <c r="J10" s="75"/>
      <c r="K10" s="76"/>
      <c r="L10" s="12"/>
      <c r="M10" s="12"/>
    </row>
    <row r="11" spans="1:17" ht="75" x14ac:dyDescent="0.25">
      <c r="A11" s="73"/>
      <c r="B11" s="73"/>
      <c r="C11" s="73"/>
      <c r="D11" s="2" t="s">
        <v>5</v>
      </c>
      <c r="E11" s="2">
        <v>2024</v>
      </c>
      <c r="F11" s="2">
        <v>2025</v>
      </c>
      <c r="G11" s="2">
        <v>2026</v>
      </c>
      <c r="H11" s="2">
        <v>2027</v>
      </c>
      <c r="I11" s="2">
        <v>2028</v>
      </c>
      <c r="J11" s="2">
        <v>2029</v>
      </c>
      <c r="K11" s="2" t="s">
        <v>4</v>
      </c>
      <c r="L11" s="12"/>
      <c r="M11" s="12"/>
    </row>
    <row r="12" spans="1:17" x14ac:dyDescent="0.25">
      <c r="A12" s="9">
        <v>1</v>
      </c>
      <c r="B12" s="65">
        <v>2</v>
      </c>
      <c r="C12" s="65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11">
        <v>9</v>
      </c>
      <c r="J12" s="11">
        <v>10</v>
      </c>
      <c r="K12" s="2">
        <v>11</v>
      </c>
      <c r="L12" s="12"/>
      <c r="M12" s="12"/>
    </row>
    <row r="13" spans="1:17" x14ac:dyDescent="0.25">
      <c r="A13" s="22"/>
      <c r="B13" s="53" t="s">
        <v>19</v>
      </c>
      <c r="C13" s="38"/>
      <c r="D13" s="1">
        <f>E13+F13+G13+H13+I13+J13</f>
        <v>2226069.1806299998</v>
      </c>
      <c r="E13" s="1">
        <f>E14+E15+E16+E18</f>
        <v>393644.38962999999</v>
      </c>
      <c r="F13" s="1">
        <f>F14+F15+F16+F18</f>
        <v>420861.92100000003</v>
      </c>
      <c r="G13" s="1">
        <f>G14+G15+G16+G18</f>
        <v>347937.71</v>
      </c>
      <c r="H13" s="1">
        <f>H14+H15+H16+H18</f>
        <v>354541.72000000003</v>
      </c>
      <c r="I13" s="1">
        <f>I14+I15+I16+I18</f>
        <v>354541.72000000003</v>
      </c>
      <c r="J13" s="1">
        <f t="shared" ref="J13" si="0">J14+J15+J16+J18</f>
        <v>354541.72000000003</v>
      </c>
      <c r="K13" s="54" t="s">
        <v>6</v>
      </c>
      <c r="L13" s="12"/>
      <c r="M13" s="12"/>
    </row>
    <row r="14" spans="1:17" x14ac:dyDescent="0.25">
      <c r="A14" s="22"/>
      <c r="B14" s="39" t="s">
        <v>7</v>
      </c>
      <c r="C14" s="38"/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54" t="s">
        <v>6</v>
      </c>
      <c r="L14" s="12"/>
      <c r="M14" s="12"/>
    </row>
    <row r="15" spans="1:17" ht="18.75" customHeight="1" x14ac:dyDescent="0.25">
      <c r="A15" s="10"/>
      <c r="B15" s="3" t="s">
        <v>8</v>
      </c>
      <c r="C15" s="10"/>
      <c r="D15" s="1">
        <f>SUM(E15:J15)</f>
        <v>415.9</v>
      </c>
      <c r="E15" s="1">
        <f>E21+E27+E33+E39+E45+E51+E57+E63+E69</f>
        <v>316.89999999999998</v>
      </c>
      <c r="F15" s="1">
        <f t="shared" ref="F15:J15" si="1">F21+F27+F33+F39+F45+F51+F57+F63+F69</f>
        <v>99</v>
      </c>
      <c r="G15" s="1">
        <f t="shared" si="1"/>
        <v>0</v>
      </c>
      <c r="H15" s="1">
        <f>H21+H27+H33+H39+H45+H51+H57+H63+H69</f>
        <v>0</v>
      </c>
      <c r="I15" s="1">
        <f t="shared" si="1"/>
        <v>0</v>
      </c>
      <c r="J15" s="1">
        <f t="shared" si="1"/>
        <v>0</v>
      </c>
      <c r="K15" s="54" t="s">
        <v>6</v>
      </c>
      <c r="L15" s="83"/>
      <c r="M15" s="12"/>
    </row>
    <row r="16" spans="1:17" ht="18.75" customHeight="1" x14ac:dyDescent="0.25">
      <c r="A16" s="10"/>
      <c r="B16" s="3" t="s">
        <v>9</v>
      </c>
      <c r="C16" s="10"/>
      <c r="D16" s="1">
        <f>SUM(E16:J16)</f>
        <v>1774407.8206299997</v>
      </c>
      <c r="E16" s="1">
        <f>E22+E28+E34+E40+E64+E70+E76</f>
        <v>293612.12962999998</v>
      </c>
      <c r="F16" s="1">
        <f>F22+F28+F34+F40+F64+F70+F76+F82</f>
        <v>350456.90100000001</v>
      </c>
      <c r="G16" s="1">
        <f>G22+G28+G34+G40+G64+G70+G76+G82</f>
        <v>277631.69</v>
      </c>
      <c r="H16" s="1">
        <f>H22+H28+H34+H40+H64+H70+H76+H82</f>
        <v>284235.7</v>
      </c>
      <c r="I16" s="1">
        <f>I22+I28+I34+I40+I64+I70+I76+I82</f>
        <v>284235.7</v>
      </c>
      <c r="J16" s="1">
        <f>J22+J28+J34+J40+J64+J70+J76+J82</f>
        <v>284235.7</v>
      </c>
      <c r="K16" s="54" t="s">
        <v>6</v>
      </c>
      <c r="L16" s="37"/>
      <c r="M16" s="21"/>
    </row>
    <row r="17" spans="1:13" ht="30" x14ac:dyDescent="0.25">
      <c r="A17" s="10"/>
      <c r="B17" s="3" t="s">
        <v>10</v>
      </c>
      <c r="C17" s="10"/>
      <c r="D17" s="1">
        <f>SUM(E17:J17)</f>
        <v>529.68000000000006</v>
      </c>
      <c r="E17" s="40">
        <f>E65+E71</f>
        <v>247.18</v>
      </c>
      <c r="F17" s="40">
        <f>F65+F71+F77</f>
        <v>42.5</v>
      </c>
      <c r="G17" s="40">
        <f>G65+G71+F77</f>
        <v>60</v>
      </c>
      <c r="H17" s="40">
        <f>H65+H71+H77</f>
        <v>60</v>
      </c>
      <c r="I17" s="40">
        <f t="shared" ref="I17:J17" si="2">I65+I71</f>
        <v>60</v>
      </c>
      <c r="J17" s="40">
        <f t="shared" si="2"/>
        <v>60</v>
      </c>
      <c r="K17" s="54" t="s">
        <v>6</v>
      </c>
      <c r="L17" s="17"/>
      <c r="M17" s="64"/>
    </row>
    <row r="18" spans="1:13" ht="18.75" customHeight="1" x14ac:dyDescent="0.25">
      <c r="A18" s="10"/>
      <c r="B18" s="3" t="s">
        <v>11</v>
      </c>
      <c r="C18" s="10"/>
      <c r="D18" s="1">
        <f>SUM(E18:J18)</f>
        <v>451245.46000000008</v>
      </c>
      <c r="E18" s="1">
        <f t="shared" ref="E18:J18" si="3">E24+E30+E36+E42+E66+E78</f>
        <v>99715.36</v>
      </c>
      <c r="F18" s="1">
        <f>F24+F30+F36+F42+F66+F78</f>
        <v>70306.02</v>
      </c>
      <c r="G18" s="1">
        <f t="shared" si="3"/>
        <v>70306.02</v>
      </c>
      <c r="H18" s="1">
        <f t="shared" si="3"/>
        <v>70306.02</v>
      </c>
      <c r="I18" s="1">
        <f t="shared" si="3"/>
        <v>70306.02</v>
      </c>
      <c r="J18" s="1">
        <f t="shared" si="3"/>
        <v>70306.02</v>
      </c>
      <c r="K18" s="54"/>
      <c r="L18" s="17"/>
      <c r="M18" s="64"/>
    </row>
    <row r="19" spans="1:13" ht="45" x14ac:dyDescent="0.25">
      <c r="A19" s="2" t="s">
        <v>22</v>
      </c>
      <c r="B19" s="53" t="s">
        <v>14</v>
      </c>
      <c r="C19" s="2" t="s">
        <v>71</v>
      </c>
      <c r="D19" s="1">
        <f>SUM(E19:J19)</f>
        <v>1072.8</v>
      </c>
      <c r="E19" s="1">
        <v>178.8</v>
      </c>
      <c r="F19" s="1">
        <f>F22</f>
        <v>178.8</v>
      </c>
      <c r="G19" s="1">
        <f>G22</f>
        <v>178.8</v>
      </c>
      <c r="H19" s="1">
        <f>H22</f>
        <v>178.8</v>
      </c>
      <c r="I19" s="1">
        <f>I22</f>
        <v>178.8</v>
      </c>
      <c r="J19" s="1">
        <f>J22</f>
        <v>178.8</v>
      </c>
      <c r="K19" s="54" t="s">
        <v>29</v>
      </c>
      <c r="L19" s="21"/>
      <c r="M19" s="64"/>
    </row>
    <row r="20" spans="1:13" x14ac:dyDescent="0.25">
      <c r="A20" s="10"/>
      <c r="B20" s="3" t="s">
        <v>7</v>
      </c>
      <c r="C20" s="2"/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54"/>
      <c r="L20" s="12"/>
      <c r="M20" s="12"/>
    </row>
    <row r="21" spans="1:13" x14ac:dyDescent="0.25">
      <c r="A21" s="10"/>
      <c r="B21" s="3" t="s">
        <v>8</v>
      </c>
      <c r="C21" s="2"/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54"/>
      <c r="L21" s="12"/>
      <c r="M21" s="12"/>
    </row>
    <row r="22" spans="1:13" ht="18" customHeight="1" x14ac:dyDescent="0.25">
      <c r="A22" s="10"/>
      <c r="B22" s="3" t="s">
        <v>9</v>
      </c>
      <c r="C22" s="2"/>
      <c r="D22" s="1">
        <f>SUM(E22:J22)</f>
        <v>1072.8</v>
      </c>
      <c r="E22" s="1">
        <v>178.8</v>
      </c>
      <c r="F22" s="1">
        <v>178.8</v>
      </c>
      <c r="G22" s="1">
        <v>178.8</v>
      </c>
      <c r="H22" s="1">
        <v>178.8</v>
      </c>
      <c r="I22" s="1">
        <v>178.8</v>
      </c>
      <c r="J22" s="1">
        <v>178.8</v>
      </c>
      <c r="K22" s="54"/>
      <c r="L22" s="12"/>
      <c r="M22" s="12"/>
    </row>
    <row r="23" spans="1:13" ht="30" x14ac:dyDescent="0.25">
      <c r="A23" s="10"/>
      <c r="B23" s="3" t="s">
        <v>10</v>
      </c>
      <c r="C23" s="2"/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54"/>
      <c r="L23" s="12"/>
      <c r="M23" s="12"/>
    </row>
    <row r="24" spans="1:13" ht="18" customHeight="1" x14ac:dyDescent="0.25">
      <c r="A24" s="10"/>
      <c r="B24" s="3" t="s">
        <v>11</v>
      </c>
      <c r="C24" s="2"/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54"/>
      <c r="L24" s="12"/>
      <c r="M24" s="12"/>
    </row>
    <row r="25" spans="1:13" ht="80.25" customHeight="1" x14ac:dyDescent="0.25">
      <c r="A25" s="2">
        <v>2</v>
      </c>
      <c r="B25" s="53" t="s">
        <v>21</v>
      </c>
      <c r="C25" s="2" t="s">
        <v>71</v>
      </c>
      <c r="D25" s="1">
        <f>SUM(E25:J25)</f>
        <v>37000</v>
      </c>
      <c r="E25" s="1">
        <f t="shared" ref="E25:J25" si="4">E28</f>
        <v>7000</v>
      </c>
      <c r="F25" s="1">
        <f t="shared" si="4"/>
        <v>6000</v>
      </c>
      <c r="G25" s="1">
        <f t="shared" si="4"/>
        <v>6000</v>
      </c>
      <c r="H25" s="1">
        <f t="shared" si="4"/>
        <v>6000</v>
      </c>
      <c r="I25" s="1">
        <f t="shared" si="4"/>
        <v>6000</v>
      </c>
      <c r="J25" s="1">
        <f t="shared" si="4"/>
        <v>6000</v>
      </c>
      <c r="K25" s="54" t="s">
        <v>18</v>
      </c>
      <c r="L25" s="12"/>
      <c r="M25" s="12"/>
    </row>
    <row r="26" spans="1:13" x14ac:dyDescent="0.25">
      <c r="A26" s="10"/>
      <c r="B26" s="3" t="s">
        <v>7</v>
      </c>
      <c r="C26" s="2"/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54"/>
      <c r="L26" s="12"/>
      <c r="M26" s="12"/>
    </row>
    <row r="27" spans="1:13" x14ac:dyDescent="0.25">
      <c r="A27" s="10"/>
      <c r="B27" s="3" t="s">
        <v>8</v>
      </c>
      <c r="C27" s="2"/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54"/>
      <c r="L27" s="12"/>
      <c r="M27" s="12"/>
    </row>
    <row r="28" spans="1:13" ht="18" customHeight="1" x14ac:dyDescent="0.25">
      <c r="A28" s="10"/>
      <c r="B28" s="3" t="s">
        <v>9</v>
      </c>
      <c r="C28" s="2"/>
      <c r="D28" s="1">
        <f>SUM(E28:J28)</f>
        <v>37000</v>
      </c>
      <c r="E28" s="1">
        <f>6000+1000</f>
        <v>7000</v>
      </c>
      <c r="F28" s="1">
        <v>6000</v>
      </c>
      <c r="G28" s="1">
        <v>6000</v>
      </c>
      <c r="H28" s="1">
        <v>6000</v>
      </c>
      <c r="I28" s="1">
        <v>6000</v>
      </c>
      <c r="J28" s="1">
        <v>6000</v>
      </c>
      <c r="K28" s="54"/>
      <c r="L28" s="12"/>
      <c r="M28" s="12"/>
    </row>
    <row r="29" spans="1:13" ht="30" x14ac:dyDescent="0.25">
      <c r="A29" s="10"/>
      <c r="B29" s="3" t="s">
        <v>10</v>
      </c>
      <c r="C29" s="2"/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54"/>
      <c r="L29" s="12"/>
      <c r="M29" s="12"/>
    </row>
    <row r="30" spans="1:13" x14ac:dyDescent="0.25">
      <c r="A30" s="10"/>
      <c r="B30" s="3" t="s">
        <v>11</v>
      </c>
      <c r="C30" s="2"/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54"/>
      <c r="L30" s="12"/>
      <c r="M30" s="12"/>
    </row>
    <row r="31" spans="1:13" ht="79.5" customHeight="1" x14ac:dyDescent="0.25">
      <c r="A31" s="2" t="s">
        <v>23</v>
      </c>
      <c r="B31" s="53" t="s">
        <v>15</v>
      </c>
      <c r="C31" s="2" t="s">
        <v>72</v>
      </c>
      <c r="D31" s="1">
        <f>SUM(E31:J31)</f>
        <v>9999.9979999999996</v>
      </c>
      <c r="E31" s="1">
        <f>E34</f>
        <v>4999.9979999999996</v>
      </c>
      <c r="F31" s="1">
        <f>F34</f>
        <v>1000</v>
      </c>
      <c r="G31" s="1">
        <f>G34</f>
        <v>1000</v>
      </c>
      <c r="H31" s="1">
        <f>H34</f>
        <v>1000</v>
      </c>
      <c r="I31" s="1">
        <f t="shared" ref="I31" si="5">I34</f>
        <v>1000</v>
      </c>
      <c r="J31" s="1">
        <f>J34</f>
        <v>1000</v>
      </c>
      <c r="K31" s="54" t="s">
        <v>18</v>
      </c>
      <c r="L31" s="12"/>
      <c r="M31" s="12"/>
    </row>
    <row r="32" spans="1:13" x14ac:dyDescent="0.25">
      <c r="A32" s="2"/>
      <c r="B32" s="3" t="s">
        <v>7</v>
      </c>
      <c r="C32" s="2"/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54"/>
      <c r="L32" s="12"/>
      <c r="M32" s="12"/>
    </row>
    <row r="33" spans="1:13" x14ac:dyDescent="0.25">
      <c r="A33" s="2"/>
      <c r="B33" s="3" t="s">
        <v>8</v>
      </c>
      <c r="C33" s="2"/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54"/>
      <c r="L33" s="12"/>
      <c r="M33" s="12"/>
    </row>
    <row r="34" spans="1:13" ht="18" customHeight="1" x14ac:dyDescent="0.25">
      <c r="A34" s="2"/>
      <c r="B34" s="3" t="s">
        <v>9</v>
      </c>
      <c r="C34" s="2"/>
      <c r="D34" s="1">
        <f>SUM(E34:J34)</f>
        <v>9999.9979999999996</v>
      </c>
      <c r="E34" s="1">
        <f>6000-4831.2+3831.198</f>
        <v>4999.9979999999996</v>
      </c>
      <c r="F34" s="1">
        <v>1000</v>
      </c>
      <c r="G34" s="1">
        <v>1000</v>
      </c>
      <c r="H34" s="1">
        <v>1000</v>
      </c>
      <c r="I34" s="1">
        <v>1000</v>
      </c>
      <c r="J34" s="1">
        <v>1000</v>
      </c>
      <c r="K34" s="54"/>
      <c r="L34" s="12"/>
      <c r="M34" s="12"/>
    </row>
    <row r="35" spans="1:13" ht="30" x14ac:dyDescent="0.25">
      <c r="A35" s="2"/>
      <c r="B35" s="3" t="s">
        <v>10</v>
      </c>
      <c r="C35" s="2"/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54"/>
      <c r="L35" s="12"/>
      <c r="M35" s="12"/>
    </row>
    <row r="36" spans="1:13" ht="18" customHeight="1" x14ac:dyDescent="0.25">
      <c r="A36" s="2"/>
      <c r="B36" s="3" t="s">
        <v>11</v>
      </c>
      <c r="C36" s="2"/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54"/>
      <c r="L36" s="12"/>
      <c r="M36" s="12"/>
    </row>
    <row r="37" spans="1:13" ht="45" x14ac:dyDescent="0.25">
      <c r="A37" s="2" t="s">
        <v>24</v>
      </c>
      <c r="B37" s="53" t="s">
        <v>31</v>
      </c>
      <c r="C37" s="2" t="s">
        <v>12</v>
      </c>
      <c r="D37" s="1">
        <f>E37+F37+G37+H37+I37+J37</f>
        <v>2132175.9210000001</v>
      </c>
      <c r="E37" s="1">
        <f>E40+E42</f>
        <v>368757.23</v>
      </c>
      <c r="F37" s="1">
        <f>F38+F39+F40+F42</f>
        <v>380811.02100000007</v>
      </c>
      <c r="G37" s="1">
        <f>G40+G42</f>
        <v>340698.91000000003</v>
      </c>
      <c r="H37" s="1">
        <f t="shared" ref="H37:J37" si="6">H40+H42</f>
        <v>347302.92000000004</v>
      </c>
      <c r="I37" s="1">
        <f t="shared" si="6"/>
        <v>347302.92000000004</v>
      </c>
      <c r="J37" s="1">
        <f t="shared" si="6"/>
        <v>347302.92000000004</v>
      </c>
      <c r="K37" s="2" t="s">
        <v>68</v>
      </c>
      <c r="L37" s="12"/>
      <c r="M37" s="12"/>
    </row>
    <row r="38" spans="1:13" x14ac:dyDescent="0.25">
      <c r="A38" s="10"/>
      <c r="B38" s="3" t="s">
        <v>7</v>
      </c>
      <c r="C38" s="2"/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2"/>
      <c r="L38" s="12"/>
      <c r="M38" s="12"/>
    </row>
    <row r="39" spans="1:13" x14ac:dyDescent="0.25">
      <c r="A39" s="10"/>
      <c r="B39" s="3" t="s">
        <v>8</v>
      </c>
      <c r="C39" s="2"/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2"/>
      <c r="L39" s="12"/>
      <c r="M39" s="12"/>
    </row>
    <row r="40" spans="1:13" ht="18" customHeight="1" x14ac:dyDescent="0.25">
      <c r="A40" s="10"/>
      <c r="B40" s="3" t="s">
        <v>9</v>
      </c>
      <c r="C40" s="2"/>
      <c r="D40" s="1">
        <f>SUM(E40:J40)</f>
        <v>1680930.4610000001</v>
      </c>
      <c r="E40" s="1">
        <f t="shared" ref="E40:F40" si="7">E46+E52+E58</f>
        <v>269041.87</v>
      </c>
      <c r="F40" s="1">
        <f t="shared" si="7"/>
        <v>310505.00100000005</v>
      </c>
      <c r="G40" s="1">
        <f>G46+G52+G58</f>
        <v>270392.89</v>
      </c>
      <c r="H40" s="1">
        <f>H46+H52+H58</f>
        <v>276996.90000000002</v>
      </c>
      <c r="I40" s="1">
        <f t="shared" ref="I40" si="8">I46+I52+I58</f>
        <v>276996.90000000002</v>
      </c>
      <c r="J40" s="1">
        <f t="shared" ref="J40" si="9">I40</f>
        <v>276996.90000000002</v>
      </c>
      <c r="K40" s="54"/>
      <c r="L40" s="21"/>
      <c r="M40" s="21"/>
    </row>
    <row r="41" spans="1:13" ht="18" customHeight="1" x14ac:dyDescent="0.25">
      <c r="A41" s="10"/>
      <c r="B41" s="3" t="s">
        <v>10</v>
      </c>
      <c r="C41" s="2"/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54"/>
      <c r="L41" s="12"/>
      <c r="M41" s="12"/>
    </row>
    <row r="42" spans="1:13" x14ac:dyDescent="0.25">
      <c r="A42" s="10"/>
      <c r="B42" s="3" t="s">
        <v>11</v>
      </c>
      <c r="C42" s="2"/>
      <c r="D42" s="1">
        <f>SUM(E42:J42)</f>
        <v>451245.46000000008</v>
      </c>
      <c r="E42" s="1">
        <f>E48+E54+E60</f>
        <v>99715.36</v>
      </c>
      <c r="F42" s="1">
        <f>F48+F54+F60</f>
        <v>70306.02</v>
      </c>
      <c r="G42" s="1">
        <f t="shared" ref="G42:J42" si="10">G48+G54+G60</f>
        <v>70306.02</v>
      </c>
      <c r="H42" s="1">
        <f t="shared" si="10"/>
        <v>70306.02</v>
      </c>
      <c r="I42" s="1">
        <f t="shared" si="10"/>
        <v>70306.02</v>
      </c>
      <c r="J42" s="1">
        <f t="shared" si="10"/>
        <v>70306.02</v>
      </c>
      <c r="K42" s="54"/>
      <c r="L42" s="12"/>
      <c r="M42" s="12"/>
    </row>
    <row r="43" spans="1:13" ht="30" x14ac:dyDescent="0.25">
      <c r="A43" s="2" t="s">
        <v>32</v>
      </c>
      <c r="B43" s="53" t="s">
        <v>33</v>
      </c>
      <c r="C43" s="2" t="s">
        <v>65</v>
      </c>
      <c r="D43" s="1">
        <f>SUM(E43:J43)</f>
        <v>34018.241000000002</v>
      </c>
      <c r="E43" s="1">
        <f t="shared" ref="E43:J43" si="11">E44+E45+E46+E48</f>
        <v>140.16</v>
      </c>
      <c r="F43" s="1">
        <f>F44+F45+F46+F48</f>
        <v>33878.080999999998</v>
      </c>
      <c r="G43" s="1">
        <f t="shared" si="11"/>
        <v>0</v>
      </c>
      <c r="H43" s="1">
        <f t="shared" si="11"/>
        <v>0</v>
      </c>
      <c r="I43" s="1">
        <f t="shared" si="11"/>
        <v>0</v>
      </c>
      <c r="J43" s="1">
        <f t="shared" si="11"/>
        <v>0</v>
      </c>
      <c r="K43" s="2" t="s">
        <v>27</v>
      </c>
      <c r="L43" s="12"/>
      <c r="M43" s="12"/>
    </row>
    <row r="44" spans="1:13" x14ac:dyDescent="0.25">
      <c r="A44" s="2"/>
      <c r="B44" s="3" t="s">
        <v>7</v>
      </c>
      <c r="C44" s="2"/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2"/>
      <c r="L44" s="12"/>
      <c r="M44" s="12"/>
    </row>
    <row r="45" spans="1:13" ht="18" customHeight="1" x14ac:dyDescent="0.25">
      <c r="A45" s="2"/>
      <c r="B45" s="3" t="s">
        <v>8</v>
      </c>
      <c r="C45" s="2"/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2"/>
      <c r="L45" s="12"/>
      <c r="M45" s="12"/>
    </row>
    <row r="46" spans="1:13" x14ac:dyDescent="0.25">
      <c r="A46" s="2"/>
      <c r="B46" s="3" t="s">
        <v>9</v>
      </c>
      <c r="C46" s="2"/>
      <c r="D46" s="1">
        <f>SUM(E46:J46)</f>
        <v>34018.241000000002</v>
      </c>
      <c r="E46" s="1">
        <v>140.16</v>
      </c>
      <c r="F46" s="1">
        <v>33878.080999999998</v>
      </c>
      <c r="G46" s="1">
        <v>0</v>
      </c>
      <c r="H46" s="1">
        <v>0</v>
      </c>
      <c r="I46" s="1">
        <v>0</v>
      </c>
      <c r="J46" s="1">
        <v>0</v>
      </c>
      <c r="K46" s="54"/>
      <c r="L46" s="12"/>
      <c r="M46" s="12"/>
    </row>
    <row r="47" spans="1:13" ht="30" x14ac:dyDescent="0.25">
      <c r="A47" s="2"/>
      <c r="B47" s="3" t="s">
        <v>10</v>
      </c>
      <c r="C47" s="2"/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54"/>
      <c r="L47" s="12"/>
      <c r="M47" s="12"/>
    </row>
    <row r="48" spans="1:13" x14ac:dyDescent="0.25">
      <c r="A48" s="2"/>
      <c r="B48" s="3" t="s">
        <v>11</v>
      </c>
      <c r="C48" s="2"/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54"/>
      <c r="L48" s="12"/>
      <c r="M48" s="12"/>
    </row>
    <row r="49" spans="1:13" ht="105" x14ac:dyDescent="0.25">
      <c r="A49" s="2" t="s">
        <v>34</v>
      </c>
      <c r="B49" s="53" t="s">
        <v>20</v>
      </c>
      <c r="C49" s="2" t="s">
        <v>73</v>
      </c>
      <c r="D49" s="1">
        <f>E49+F49+G49+H49+I49+J49</f>
        <v>1905697.6400000001</v>
      </c>
      <c r="E49" s="1">
        <f>E50+E51+E52+E54</f>
        <v>176157.03</v>
      </c>
      <c r="F49" s="1">
        <f>F50+F51+F52+F54</f>
        <v>346932.94000000006</v>
      </c>
      <c r="G49" s="1">
        <f t="shared" ref="G49:J49" si="12">G50+G51+G52+G54</f>
        <v>340698.91000000003</v>
      </c>
      <c r="H49" s="1">
        <f t="shared" si="12"/>
        <v>347302.92000000004</v>
      </c>
      <c r="I49" s="1">
        <f t="shared" si="12"/>
        <v>347302.92000000004</v>
      </c>
      <c r="J49" s="1">
        <f t="shared" si="12"/>
        <v>347302.92000000004</v>
      </c>
      <c r="K49" s="8" t="s">
        <v>67</v>
      </c>
      <c r="L49" s="12"/>
      <c r="M49" s="12"/>
    </row>
    <row r="50" spans="1:13" x14ac:dyDescent="0.25">
      <c r="A50" s="10"/>
      <c r="B50" s="3" t="s">
        <v>7</v>
      </c>
      <c r="C50" s="2"/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8"/>
      <c r="L50" s="12"/>
      <c r="M50" s="12"/>
    </row>
    <row r="51" spans="1:13" x14ac:dyDescent="0.25">
      <c r="A51" s="10"/>
      <c r="B51" s="3" t="s">
        <v>8</v>
      </c>
      <c r="C51" s="2"/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54"/>
      <c r="L51" s="12"/>
      <c r="M51" s="12"/>
    </row>
    <row r="52" spans="1:13" x14ac:dyDescent="0.25">
      <c r="A52" s="10"/>
      <c r="B52" s="3" t="s">
        <v>9</v>
      </c>
      <c r="C52" s="2"/>
      <c r="D52" s="1">
        <f>SUM(E52:J52)</f>
        <v>1502545.3400000003</v>
      </c>
      <c r="E52" s="59">
        <v>124534.83</v>
      </c>
      <c r="F52" s="1">
        <f>226626.92+50000</f>
        <v>276626.92000000004</v>
      </c>
      <c r="G52" s="1">
        <v>270392.89</v>
      </c>
      <c r="H52" s="1">
        <f t="shared" ref="H52:J52" si="13">226996.9+50000</f>
        <v>276996.90000000002</v>
      </c>
      <c r="I52" s="1">
        <f t="shared" si="13"/>
        <v>276996.90000000002</v>
      </c>
      <c r="J52" s="1">
        <f t="shared" si="13"/>
        <v>276996.90000000002</v>
      </c>
      <c r="K52" s="54"/>
      <c r="L52" s="18"/>
      <c r="M52" s="12"/>
    </row>
    <row r="53" spans="1:13" ht="33.75" customHeight="1" x14ac:dyDescent="0.25">
      <c r="A53" s="10"/>
      <c r="B53" s="3" t="s">
        <v>10</v>
      </c>
      <c r="C53" s="2"/>
      <c r="D53" s="1">
        <f t="shared" ref="D53" si="14">SUM(E53:J53)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54"/>
      <c r="L53" s="18"/>
      <c r="M53" s="12"/>
    </row>
    <row r="54" spans="1:13" ht="18.75" customHeight="1" x14ac:dyDescent="0.25">
      <c r="A54" s="10"/>
      <c r="B54" s="3" t="s">
        <v>11</v>
      </c>
      <c r="C54" s="2"/>
      <c r="D54" s="1">
        <f>SUM(E54:J54)</f>
        <v>403152.30000000005</v>
      </c>
      <c r="E54" s="1">
        <v>51622.2</v>
      </c>
      <c r="F54" s="1">
        <f>(99093928.93+3388852.88-30287908.93-1888852.88)/1000</f>
        <v>70306.02</v>
      </c>
      <c r="G54" s="1">
        <v>70306.02</v>
      </c>
      <c r="H54" s="1">
        <v>70306.02</v>
      </c>
      <c r="I54" s="1">
        <v>70306.02</v>
      </c>
      <c r="J54" s="1">
        <v>70306.02</v>
      </c>
      <c r="K54" s="54"/>
      <c r="L54" s="18"/>
      <c r="M54" s="12"/>
    </row>
    <row r="55" spans="1:13" ht="45" x14ac:dyDescent="0.25">
      <c r="A55" s="8" t="s">
        <v>35</v>
      </c>
      <c r="B55" s="53" t="s">
        <v>36</v>
      </c>
      <c r="C55" s="2" t="s">
        <v>12</v>
      </c>
      <c r="D55" s="1">
        <f>E55+F55+G55+H55+I55+J55</f>
        <v>192460.04</v>
      </c>
      <c r="E55" s="1">
        <f t="shared" ref="E55:J55" si="15">E56+E57+E58+E60</f>
        <v>192460.04</v>
      </c>
      <c r="F55" s="1">
        <f t="shared" si="15"/>
        <v>0</v>
      </c>
      <c r="G55" s="1">
        <f>G56+G57+G58+G60</f>
        <v>0</v>
      </c>
      <c r="H55" s="1">
        <f t="shared" si="15"/>
        <v>0</v>
      </c>
      <c r="I55" s="1">
        <f t="shared" si="15"/>
        <v>0</v>
      </c>
      <c r="J55" s="1">
        <f t="shared" si="15"/>
        <v>0</v>
      </c>
      <c r="K55" s="2" t="s">
        <v>30</v>
      </c>
      <c r="L55" s="18"/>
      <c r="M55" s="12"/>
    </row>
    <row r="56" spans="1:13" x14ac:dyDescent="0.25">
      <c r="A56" s="10"/>
      <c r="B56" s="3" t="s">
        <v>7</v>
      </c>
      <c r="C56" s="2"/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2"/>
      <c r="M56" s="19"/>
    </row>
    <row r="57" spans="1:13" x14ac:dyDescent="0.25">
      <c r="A57" s="10"/>
      <c r="B57" s="3" t="s">
        <v>8</v>
      </c>
      <c r="C57" s="2"/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2"/>
      <c r="L57" s="20"/>
      <c r="M57" s="19"/>
    </row>
    <row r="58" spans="1:13" x14ac:dyDescent="0.25">
      <c r="A58" s="10"/>
      <c r="B58" s="3" t="s">
        <v>9</v>
      </c>
      <c r="C58" s="2"/>
      <c r="D58" s="1">
        <f>SUM(E58:J58)</f>
        <v>144366.88</v>
      </c>
      <c r="E58" s="1">
        <v>144366.88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54"/>
    </row>
    <row r="59" spans="1:13" ht="30" x14ac:dyDescent="0.25">
      <c r="A59" s="10"/>
      <c r="B59" s="3" t="s">
        <v>10</v>
      </c>
      <c r="C59" s="2"/>
      <c r="D59" s="1">
        <f t="shared" ref="D59" si="16">SUM(E59:J59)</f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54"/>
    </row>
    <row r="60" spans="1:13" x14ac:dyDescent="0.25">
      <c r="A60" s="10"/>
      <c r="B60" s="3" t="s">
        <v>11</v>
      </c>
      <c r="C60" s="2"/>
      <c r="D60" s="1">
        <f>SUM(E60:J60)</f>
        <v>48093.16</v>
      </c>
      <c r="E60" s="4">
        <v>48093.16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54"/>
    </row>
    <row r="61" spans="1:13" ht="30" x14ac:dyDescent="0.25">
      <c r="A61" s="2" t="s">
        <v>25</v>
      </c>
      <c r="B61" s="53" t="s">
        <v>16</v>
      </c>
      <c r="C61" s="2" t="s">
        <v>12</v>
      </c>
      <c r="D61" s="1">
        <f>SUM(E61:J61)</f>
        <v>556.4</v>
      </c>
      <c r="E61" s="1">
        <f>E63+E64</f>
        <v>174.9</v>
      </c>
      <c r="F61" s="1">
        <f>F62+F63+F64+F66</f>
        <v>141.5</v>
      </c>
      <c r="G61" s="1">
        <f>G64</f>
        <v>60</v>
      </c>
      <c r="H61" s="1">
        <f>H64</f>
        <v>60</v>
      </c>
      <c r="I61" s="1">
        <f>I64</f>
        <v>60</v>
      </c>
      <c r="J61" s="1">
        <f>J64</f>
        <v>60</v>
      </c>
      <c r="K61" s="2" t="s">
        <v>26</v>
      </c>
    </row>
    <row r="62" spans="1:13" x14ac:dyDescent="0.25">
      <c r="A62" s="10"/>
      <c r="B62" s="3" t="s">
        <v>7</v>
      </c>
      <c r="C62" s="2"/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2"/>
    </row>
    <row r="63" spans="1:13" x14ac:dyDescent="0.25">
      <c r="A63" s="10"/>
      <c r="B63" s="3" t="s">
        <v>8</v>
      </c>
      <c r="C63" s="2"/>
      <c r="D63" s="1">
        <f>SUM(E63:J63)</f>
        <v>221.4</v>
      </c>
      <c r="E63" s="1">
        <v>122.4</v>
      </c>
      <c r="F63" s="1">
        <v>99</v>
      </c>
      <c r="G63" s="1">
        <v>0</v>
      </c>
      <c r="H63" s="1">
        <v>0</v>
      </c>
      <c r="I63" s="1">
        <v>0</v>
      </c>
      <c r="J63" s="1">
        <v>0</v>
      </c>
      <c r="K63" s="2"/>
    </row>
    <row r="64" spans="1:13" x14ac:dyDescent="0.25">
      <c r="A64" s="10"/>
      <c r="B64" s="3" t="s">
        <v>9</v>
      </c>
      <c r="C64" s="2"/>
      <c r="D64" s="1">
        <f>SUM(E64:J64)</f>
        <v>335</v>
      </c>
      <c r="E64" s="1">
        <v>52.5</v>
      </c>
      <c r="F64" s="1">
        <v>42.5</v>
      </c>
      <c r="G64" s="1">
        <v>60</v>
      </c>
      <c r="H64" s="1">
        <v>60</v>
      </c>
      <c r="I64" s="1">
        <v>60</v>
      </c>
      <c r="J64" s="1">
        <v>60</v>
      </c>
      <c r="K64" s="54"/>
    </row>
    <row r="65" spans="1:11" ht="30" x14ac:dyDescent="0.25">
      <c r="A65" s="10"/>
      <c r="B65" s="3" t="s">
        <v>10</v>
      </c>
      <c r="C65" s="2"/>
      <c r="D65" s="1">
        <f>SUM(E65:J65)</f>
        <v>335</v>
      </c>
      <c r="E65" s="1">
        <v>52.5</v>
      </c>
      <c r="F65" s="1">
        <f>F64</f>
        <v>42.5</v>
      </c>
      <c r="G65" s="1">
        <v>60</v>
      </c>
      <c r="H65" s="1">
        <f>H64</f>
        <v>60</v>
      </c>
      <c r="I65" s="1">
        <f>I64</f>
        <v>60</v>
      </c>
      <c r="J65" s="1">
        <f>J64</f>
        <v>60</v>
      </c>
      <c r="K65" s="54"/>
    </row>
    <row r="66" spans="1:11" ht="19.5" customHeight="1" x14ac:dyDescent="0.25">
      <c r="A66" s="10"/>
      <c r="B66" s="3" t="s">
        <v>11</v>
      </c>
      <c r="C66" s="2"/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54"/>
    </row>
    <row r="67" spans="1:11" ht="51.75" customHeight="1" x14ac:dyDescent="0.25">
      <c r="A67" s="2" t="s">
        <v>13</v>
      </c>
      <c r="B67" s="53" t="s">
        <v>17</v>
      </c>
      <c r="C67" s="2" t="s">
        <v>12</v>
      </c>
      <c r="D67" s="1">
        <f>SUM(E67:J67)</f>
        <v>389.17662999999999</v>
      </c>
      <c r="E67" s="1">
        <f>E69+E70</f>
        <v>389.17662999999999</v>
      </c>
      <c r="F67" s="1">
        <f t="shared" ref="F67:J67" si="17">F69+F70</f>
        <v>0</v>
      </c>
      <c r="G67" s="1">
        <f t="shared" si="17"/>
        <v>0</v>
      </c>
      <c r="H67" s="1">
        <f t="shared" si="17"/>
        <v>0</v>
      </c>
      <c r="I67" s="1">
        <f>I69+I70</f>
        <v>0</v>
      </c>
      <c r="J67" s="1">
        <f t="shared" si="17"/>
        <v>0</v>
      </c>
      <c r="K67" s="8" t="s">
        <v>28</v>
      </c>
    </row>
    <row r="68" spans="1:11" x14ac:dyDescent="0.25">
      <c r="A68" s="10"/>
      <c r="B68" s="3" t="s">
        <v>7</v>
      </c>
      <c r="C68" s="2"/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8"/>
    </row>
    <row r="69" spans="1:11" ht="19.5" customHeight="1" x14ac:dyDescent="0.25">
      <c r="A69" s="10"/>
      <c r="B69" s="3" t="s">
        <v>8</v>
      </c>
      <c r="C69" s="2"/>
      <c r="D69" s="1">
        <f>SUM(E69:J69)</f>
        <v>194.5</v>
      </c>
      <c r="E69" s="1">
        <v>194.5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54"/>
    </row>
    <row r="70" spans="1:11" x14ac:dyDescent="0.25">
      <c r="A70" s="10"/>
      <c r="B70" s="3" t="s">
        <v>9</v>
      </c>
      <c r="C70" s="2"/>
      <c r="D70" s="1">
        <f>SUM(E70:J70)</f>
        <v>194.67662999999999</v>
      </c>
      <c r="E70" s="1">
        <v>194.67662999999999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54"/>
    </row>
    <row r="71" spans="1:11" ht="30" x14ac:dyDescent="0.25">
      <c r="A71" s="10"/>
      <c r="B71" s="3" t="s">
        <v>10</v>
      </c>
      <c r="C71" s="2"/>
      <c r="D71" s="1">
        <f>SUM(E71:J71)</f>
        <v>194.68</v>
      </c>
      <c r="E71" s="1">
        <v>194.68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54"/>
    </row>
    <row r="72" spans="1:11" x14ac:dyDescent="0.25">
      <c r="A72" s="10"/>
      <c r="B72" s="3" t="s">
        <v>11</v>
      </c>
      <c r="C72" s="2"/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54"/>
    </row>
    <row r="73" spans="1:11" ht="30" x14ac:dyDescent="0.25">
      <c r="A73" s="10">
        <v>7</v>
      </c>
      <c r="B73" s="53" t="s">
        <v>63</v>
      </c>
      <c r="C73" s="2" t="s">
        <v>71</v>
      </c>
      <c r="D73" s="4">
        <f>SUM(E73:J73)</f>
        <v>44874.884999999995</v>
      </c>
      <c r="E73" s="4">
        <f>E75+E76</f>
        <v>12144.285</v>
      </c>
      <c r="F73" s="4">
        <f>F75+F76</f>
        <v>32730.6</v>
      </c>
      <c r="G73" s="4">
        <f>G75+G76</f>
        <v>0</v>
      </c>
      <c r="H73" s="4">
        <f t="shared" ref="H73:J73" si="18">H75+H76</f>
        <v>0</v>
      </c>
      <c r="I73" s="4">
        <f t="shared" si="18"/>
        <v>0</v>
      </c>
      <c r="J73" s="4">
        <f t="shared" si="18"/>
        <v>0</v>
      </c>
      <c r="K73" s="54" t="s">
        <v>18</v>
      </c>
    </row>
    <row r="74" spans="1:11" x14ac:dyDescent="0.25">
      <c r="A74" s="10"/>
      <c r="B74" s="3" t="s">
        <v>7</v>
      </c>
      <c r="C74" s="2"/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54"/>
    </row>
    <row r="75" spans="1:11" x14ac:dyDescent="0.25">
      <c r="A75" s="10"/>
      <c r="B75" s="3" t="s">
        <v>8</v>
      </c>
      <c r="C75" s="2"/>
      <c r="D75" s="4">
        <f>SUM(E75:J75)</f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54"/>
    </row>
    <row r="76" spans="1:11" x14ac:dyDescent="0.25">
      <c r="A76" s="10"/>
      <c r="B76" s="3" t="s">
        <v>9</v>
      </c>
      <c r="C76" s="2"/>
      <c r="D76" s="4">
        <f>SUM(E76:J76)</f>
        <v>44874.884999999995</v>
      </c>
      <c r="E76" s="4">
        <v>12144.285</v>
      </c>
      <c r="F76" s="4">
        <v>32730.6</v>
      </c>
      <c r="G76" s="4">
        <v>0</v>
      </c>
      <c r="H76" s="4">
        <v>0</v>
      </c>
      <c r="I76" s="4">
        <v>0</v>
      </c>
      <c r="J76" s="4">
        <v>0</v>
      </c>
      <c r="K76" s="54"/>
    </row>
    <row r="77" spans="1:11" ht="30" x14ac:dyDescent="0.25">
      <c r="A77" s="10"/>
      <c r="B77" s="3" t="s">
        <v>10</v>
      </c>
      <c r="C77" s="2"/>
      <c r="D77" s="4">
        <f>SUM(E77:J77)</f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54"/>
    </row>
    <row r="78" spans="1:11" ht="15" customHeight="1" x14ac:dyDescent="0.25">
      <c r="A78" s="10"/>
      <c r="B78" s="3" t="s">
        <v>11</v>
      </c>
      <c r="C78" s="2"/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54"/>
    </row>
    <row r="79" spans="1:11" ht="165" hidden="1" customHeight="1" x14ac:dyDescent="0.25">
      <c r="A79" s="10"/>
      <c r="B79" s="53"/>
      <c r="C79" s="2"/>
      <c r="D79" s="4"/>
      <c r="E79" s="4"/>
      <c r="F79" s="4"/>
      <c r="G79" s="4"/>
      <c r="H79" s="4"/>
      <c r="I79" s="4"/>
      <c r="J79" s="4"/>
      <c r="K79" s="2"/>
    </row>
    <row r="80" spans="1:11" hidden="1" x14ac:dyDescent="0.25">
      <c r="A80" s="10"/>
      <c r="B80" s="3"/>
      <c r="C80" s="2"/>
      <c r="D80" s="4"/>
      <c r="E80" s="4"/>
      <c r="F80" s="4"/>
      <c r="G80" s="4"/>
      <c r="H80" s="4"/>
      <c r="I80" s="4"/>
      <c r="J80" s="4"/>
      <c r="K80" s="54"/>
    </row>
    <row r="81" spans="1:11" ht="19.5" hidden="1" customHeight="1" x14ac:dyDescent="0.25">
      <c r="A81" s="10"/>
      <c r="B81" s="3"/>
      <c r="C81" s="2"/>
      <c r="D81" s="4"/>
      <c r="E81" s="4"/>
      <c r="F81" s="4"/>
      <c r="G81" s="4"/>
      <c r="H81" s="4"/>
      <c r="I81" s="4"/>
      <c r="J81" s="4"/>
      <c r="K81" s="54"/>
    </row>
    <row r="82" spans="1:11" hidden="1" x14ac:dyDescent="0.25">
      <c r="A82" s="10"/>
      <c r="B82" s="3"/>
      <c r="C82" s="2"/>
      <c r="D82" s="4"/>
      <c r="E82" s="4"/>
      <c r="F82" s="4"/>
      <c r="G82" s="4"/>
      <c r="H82" s="4"/>
      <c r="I82" s="4"/>
      <c r="J82" s="4"/>
      <c r="K82" s="54"/>
    </row>
    <row r="83" spans="1:11" ht="19.5" hidden="1" customHeight="1" x14ac:dyDescent="0.25">
      <c r="A83" s="10"/>
      <c r="B83" s="3"/>
      <c r="C83" s="2"/>
      <c r="D83" s="4"/>
      <c r="E83" s="4"/>
      <c r="F83" s="4"/>
      <c r="G83" s="4"/>
      <c r="H83" s="4"/>
      <c r="I83" s="4"/>
      <c r="J83" s="4"/>
      <c r="K83" s="54"/>
    </row>
    <row r="84" spans="1:11" hidden="1" x14ac:dyDescent="0.25">
      <c r="A84" s="10"/>
      <c r="B84" s="3"/>
      <c r="C84" s="2"/>
      <c r="D84" s="4"/>
      <c r="E84" s="4"/>
      <c r="F84" s="4"/>
      <c r="G84" s="4"/>
      <c r="H84" s="4"/>
      <c r="I84" s="4"/>
      <c r="J84" s="4"/>
      <c r="K84" s="54"/>
    </row>
    <row r="89" spans="1:11" ht="19.5" customHeight="1" x14ac:dyDescent="0.25"/>
    <row r="91" spans="1:11" ht="19.5" customHeight="1" x14ac:dyDescent="0.25"/>
    <row r="97" ht="19.5" customHeight="1" x14ac:dyDescent="0.25"/>
    <row r="99" ht="19.5" customHeight="1" x14ac:dyDescent="0.25"/>
    <row r="145" ht="20.25" customHeight="1" x14ac:dyDescent="0.25"/>
    <row r="161" spans="14:14" ht="20.25" customHeight="1" x14ac:dyDescent="0.25"/>
    <row r="176" spans="14:14" x14ac:dyDescent="0.25">
      <c r="N176" s="21"/>
    </row>
  </sheetData>
  <mergeCells count="5">
    <mergeCell ref="A10:A11"/>
    <mergeCell ref="B10:B11"/>
    <mergeCell ref="C10:C11"/>
    <mergeCell ref="D10:K10"/>
    <mergeCell ref="A8:K8"/>
  </mergeCells>
  <printOptions horizontalCentered="1"/>
  <pageMargins left="0.19685039370078741" right="0.19685039370078741" top="0.59055118110236227" bottom="0.31496062992125984" header="0" footer="0"/>
  <pageSetup paperSize="9" scale="62" fitToHeight="0" orientation="landscape" r:id="rId1"/>
  <headerFooter differentFirst="1">
    <oddHeader>&amp;L
&amp;C&amp;P</oddHeader>
  </headerFooter>
  <rowBreaks count="2" manualBreakCount="2">
    <brk id="30" max="10" man="1"/>
    <brk id="5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view="pageBreakPreview" topLeftCell="A16" zoomScale="80" zoomScaleNormal="100" zoomScaleSheetLayoutView="80" workbookViewId="0">
      <selection activeCell="B68" sqref="B68"/>
    </sheetView>
  </sheetViews>
  <sheetFormatPr defaultRowHeight="15" x14ac:dyDescent="0.2"/>
  <cols>
    <col min="1" max="1" width="7.5703125" style="23" customWidth="1"/>
    <col min="2" max="2" width="61" style="23" customWidth="1"/>
    <col min="3" max="3" width="23" style="23" hidden="1" customWidth="1"/>
    <col min="4" max="4" width="0.140625" style="23" customWidth="1"/>
    <col min="5" max="5" width="15.7109375" style="23" customWidth="1"/>
    <col min="6" max="6" width="15.140625" style="23" customWidth="1"/>
    <col min="7" max="7" width="15.85546875" style="23" customWidth="1"/>
    <col min="8" max="8" width="11.85546875" style="23" bestFit="1" customWidth="1"/>
    <col min="9" max="10" width="9.140625" style="23"/>
    <col min="11" max="11" width="11.7109375" style="23" customWidth="1"/>
    <col min="12" max="12" width="11.42578125" style="23" customWidth="1"/>
    <col min="13" max="256" width="9.140625" style="23"/>
    <col min="257" max="257" width="5.85546875" style="23" customWidth="1"/>
    <col min="258" max="258" width="61" style="23" customWidth="1"/>
    <col min="259" max="259" width="0" style="23" hidden="1" customWidth="1"/>
    <col min="260" max="260" width="17.28515625" style="23" customWidth="1"/>
    <col min="261" max="261" width="15.7109375" style="23" customWidth="1"/>
    <col min="262" max="262" width="15.140625" style="23" customWidth="1"/>
    <col min="263" max="263" width="15.85546875" style="23" customWidth="1"/>
    <col min="264" max="264" width="10.140625" style="23" bestFit="1" customWidth="1"/>
    <col min="265" max="512" width="9.140625" style="23"/>
    <col min="513" max="513" width="5.85546875" style="23" customWidth="1"/>
    <col min="514" max="514" width="61" style="23" customWidth="1"/>
    <col min="515" max="515" width="0" style="23" hidden="1" customWidth="1"/>
    <col min="516" max="516" width="17.28515625" style="23" customWidth="1"/>
    <col min="517" max="517" width="15.7109375" style="23" customWidth="1"/>
    <col min="518" max="518" width="15.140625" style="23" customWidth="1"/>
    <col min="519" max="519" width="15.85546875" style="23" customWidth="1"/>
    <col min="520" max="520" width="10.140625" style="23" bestFit="1" customWidth="1"/>
    <col min="521" max="768" width="9.140625" style="23"/>
    <col min="769" max="769" width="5.85546875" style="23" customWidth="1"/>
    <col min="770" max="770" width="61" style="23" customWidth="1"/>
    <col min="771" max="771" width="0" style="23" hidden="1" customWidth="1"/>
    <col min="772" max="772" width="17.28515625" style="23" customWidth="1"/>
    <col min="773" max="773" width="15.7109375" style="23" customWidth="1"/>
    <col min="774" max="774" width="15.140625" style="23" customWidth="1"/>
    <col min="775" max="775" width="15.85546875" style="23" customWidth="1"/>
    <col min="776" max="776" width="10.140625" style="23" bestFit="1" customWidth="1"/>
    <col min="777" max="1024" width="9.140625" style="23"/>
    <col min="1025" max="1025" width="5.85546875" style="23" customWidth="1"/>
    <col min="1026" max="1026" width="61" style="23" customWidth="1"/>
    <col min="1027" max="1027" width="0" style="23" hidden="1" customWidth="1"/>
    <col min="1028" max="1028" width="17.28515625" style="23" customWidth="1"/>
    <col min="1029" max="1029" width="15.7109375" style="23" customWidth="1"/>
    <col min="1030" max="1030" width="15.140625" style="23" customWidth="1"/>
    <col min="1031" max="1031" width="15.85546875" style="23" customWidth="1"/>
    <col min="1032" max="1032" width="10.140625" style="23" bestFit="1" customWidth="1"/>
    <col min="1033" max="1280" width="9.140625" style="23"/>
    <col min="1281" max="1281" width="5.85546875" style="23" customWidth="1"/>
    <col min="1282" max="1282" width="61" style="23" customWidth="1"/>
    <col min="1283" max="1283" width="0" style="23" hidden="1" customWidth="1"/>
    <col min="1284" max="1284" width="17.28515625" style="23" customWidth="1"/>
    <col min="1285" max="1285" width="15.7109375" style="23" customWidth="1"/>
    <col min="1286" max="1286" width="15.140625" style="23" customWidth="1"/>
    <col min="1287" max="1287" width="15.85546875" style="23" customWidth="1"/>
    <col min="1288" max="1288" width="10.140625" style="23" bestFit="1" customWidth="1"/>
    <col min="1289" max="1536" width="9.140625" style="23"/>
    <col min="1537" max="1537" width="5.85546875" style="23" customWidth="1"/>
    <col min="1538" max="1538" width="61" style="23" customWidth="1"/>
    <col min="1539" max="1539" width="0" style="23" hidden="1" customWidth="1"/>
    <col min="1540" max="1540" width="17.28515625" style="23" customWidth="1"/>
    <col min="1541" max="1541" width="15.7109375" style="23" customWidth="1"/>
    <col min="1542" max="1542" width="15.140625" style="23" customWidth="1"/>
    <col min="1543" max="1543" width="15.85546875" style="23" customWidth="1"/>
    <col min="1544" max="1544" width="10.140625" style="23" bestFit="1" customWidth="1"/>
    <col min="1545" max="1792" width="9.140625" style="23"/>
    <col min="1793" max="1793" width="5.85546875" style="23" customWidth="1"/>
    <col min="1794" max="1794" width="61" style="23" customWidth="1"/>
    <col min="1795" max="1795" width="0" style="23" hidden="1" customWidth="1"/>
    <col min="1796" max="1796" width="17.28515625" style="23" customWidth="1"/>
    <col min="1797" max="1797" width="15.7109375" style="23" customWidth="1"/>
    <col min="1798" max="1798" width="15.140625" style="23" customWidth="1"/>
    <col min="1799" max="1799" width="15.85546875" style="23" customWidth="1"/>
    <col min="1800" max="1800" width="10.140625" style="23" bestFit="1" customWidth="1"/>
    <col min="1801" max="2048" width="9.140625" style="23"/>
    <col min="2049" max="2049" width="5.85546875" style="23" customWidth="1"/>
    <col min="2050" max="2050" width="61" style="23" customWidth="1"/>
    <col min="2051" max="2051" width="0" style="23" hidden="1" customWidth="1"/>
    <col min="2052" max="2052" width="17.28515625" style="23" customWidth="1"/>
    <col min="2053" max="2053" width="15.7109375" style="23" customWidth="1"/>
    <col min="2054" max="2054" width="15.140625" style="23" customWidth="1"/>
    <col min="2055" max="2055" width="15.85546875" style="23" customWidth="1"/>
    <col min="2056" max="2056" width="10.140625" style="23" bestFit="1" customWidth="1"/>
    <col min="2057" max="2304" width="9.140625" style="23"/>
    <col min="2305" max="2305" width="5.85546875" style="23" customWidth="1"/>
    <col min="2306" max="2306" width="61" style="23" customWidth="1"/>
    <col min="2307" max="2307" width="0" style="23" hidden="1" customWidth="1"/>
    <col min="2308" max="2308" width="17.28515625" style="23" customWidth="1"/>
    <col min="2309" max="2309" width="15.7109375" style="23" customWidth="1"/>
    <col min="2310" max="2310" width="15.140625" style="23" customWidth="1"/>
    <col min="2311" max="2311" width="15.85546875" style="23" customWidth="1"/>
    <col min="2312" max="2312" width="10.140625" style="23" bestFit="1" customWidth="1"/>
    <col min="2313" max="2560" width="9.140625" style="23"/>
    <col min="2561" max="2561" width="5.85546875" style="23" customWidth="1"/>
    <col min="2562" max="2562" width="61" style="23" customWidth="1"/>
    <col min="2563" max="2563" width="0" style="23" hidden="1" customWidth="1"/>
    <col min="2564" max="2564" width="17.28515625" style="23" customWidth="1"/>
    <col min="2565" max="2565" width="15.7109375" style="23" customWidth="1"/>
    <col min="2566" max="2566" width="15.140625" style="23" customWidth="1"/>
    <col min="2567" max="2567" width="15.85546875" style="23" customWidth="1"/>
    <col min="2568" max="2568" width="10.140625" style="23" bestFit="1" customWidth="1"/>
    <col min="2569" max="2816" width="9.140625" style="23"/>
    <col min="2817" max="2817" width="5.85546875" style="23" customWidth="1"/>
    <col min="2818" max="2818" width="61" style="23" customWidth="1"/>
    <col min="2819" max="2819" width="0" style="23" hidden="1" customWidth="1"/>
    <col min="2820" max="2820" width="17.28515625" style="23" customWidth="1"/>
    <col min="2821" max="2821" width="15.7109375" style="23" customWidth="1"/>
    <col min="2822" max="2822" width="15.140625" style="23" customWidth="1"/>
    <col min="2823" max="2823" width="15.85546875" style="23" customWidth="1"/>
    <col min="2824" max="2824" width="10.140625" style="23" bestFit="1" customWidth="1"/>
    <col min="2825" max="3072" width="9.140625" style="23"/>
    <col min="3073" max="3073" width="5.85546875" style="23" customWidth="1"/>
    <col min="3074" max="3074" width="61" style="23" customWidth="1"/>
    <col min="3075" max="3075" width="0" style="23" hidden="1" customWidth="1"/>
    <col min="3076" max="3076" width="17.28515625" style="23" customWidth="1"/>
    <col min="3077" max="3077" width="15.7109375" style="23" customWidth="1"/>
    <col min="3078" max="3078" width="15.140625" style="23" customWidth="1"/>
    <col min="3079" max="3079" width="15.85546875" style="23" customWidth="1"/>
    <col min="3080" max="3080" width="10.140625" style="23" bestFit="1" customWidth="1"/>
    <col min="3081" max="3328" width="9.140625" style="23"/>
    <col min="3329" max="3329" width="5.85546875" style="23" customWidth="1"/>
    <col min="3330" max="3330" width="61" style="23" customWidth="1"/>
    <col min="3331" max="3331" width="0" style="23" hidden="1" customWidth="1"/>
    <col min="3332" max="3332" width="17.28515625" style="23" customWidth="1"/>
    <col min="3333" max="3333" width="15.7109375" style="23" customWidth="1"/>
    <col min="3334" max="3334" width="15.140625" style="23" customWidth="1"/>
    <col min="3335" max="3335" width="15.85546875" style="23" customWidth="1"/>
    <col min="3336" max="3336" width="10.140625" style="23" bestFit="1" customWidth="1"/>
    <col min="3337" max="3584" width="9.140625" style="23"/>
    <col min="3585" max="3585" width="5.85546875" style="23" customWidth="1"/>
    <col min="3586" max="3586" width="61" style="23" customWidth="1"/>
    <col min="3587" max="3587" width="0" style="23" hidden="1" customWidth="1"/>
    <col min="3588" max="3588" width="17.28515625" style="23" customWidth="1"/>
    <col min="3589" max="3589" width="15.7109375" style="23" customWidth="1"/>
    <col min="3590" max="3590" width="15.140625" style="23" customWidth="1"/>
    <col min="3591" max="3591" width="15.85546875" style="23" customWidth="1"/>
    <col min="3592" max="3592" width="10.140625" style="23" bestFit="1" customWidth="1"/>
    <col min="3593" max="3840" width="9.140625" style="23"/>
    <col min="3841" max="3841" width="5.85546875" style="23" customWidth="1"/>
    <col min="3842" max="3842" width="61" style="23" customWidth="1"/>
    <col min="3843" max="3843" width="0" style="23" hidden="1" customWidth="1"/>
    <col min="3844" max="3844" width="17.28515625" style="23" customWidth="1"/>
    <col min="3845" max="3845" width="15.7109375" style="23" customWidth="1"/>
    <col min="3846" max="3846" width="15.140625" style="23" customWidth="1"/>
    <col min="3847" max="3847" width="15.85546875" style="23" customWidth="1"/>
    <col min="3848" max="3848" width="10.140625" style="23" bestFit="1" customWidth="1"/>
    <col min="3849" max="4096" width="9.140625" style="23"/>
    <col min="4097" max="4097" width="5.85546875" style="23" customWidth="1"/>
    <col min="4098" max="4098" width="61" style="23" customWidth="1"/>
    <col min="4099" max="4099" width="0" style="23" hidden="1" customWidth="1"/>
    <col min="4100" max="4100" width="17.28515625" style="23" customWidth="1"/>
    <col min="4101" max="4101" width="15.7109375" style="23" customWidth="1"/>
    <col min="4102" max="4102" width="15.140625" style="23" customWidth="1"/>
    <col min="4103" max="4103" width="15.85546875" style="23" customWidth="1"/>
    <col min="4104" max="4104" width="10.140625" style="23" bestFit="1" customWidth="1"/>
    <col min="4105" max="4352" width="9.140625" style="23"/>
    <col min="4353" max="4353" width="5.85546875" style="23" customWidth="1"/>
    <col min="4354" max="4354" width="61" style="23" customWidth="1"/>
    <col min="4355" max="4355" width="0" style="23" hidden="1" customWidth="1"/>
    <col min="4356" max="4356" width="17.28515625" style="23" customWidth="1"/>
    <col min="4357" max="4357" width="15.7109375" style="23" customWidth="1"/>
    <col min="4358" max="4358" width="15.140625" style="23" customWidth="1"/>
    <col min="4359" max="4359" width="15.85546875" style="23" customWidth="1"/>
    <col min="4360" max="4360" width="10.140625" style="23" bestFit="1" customWidth="1"/>
    <col min="4361" max="4608" width="9.140625" style="23"/>
    <col min="4609" max="4609" width="5.85546875" style="23" customWidth="1"/>
    <col min="4610" max="4610" width="61" style="23" customWidth="1"/>
    <col min="4611" max="4611" width="0" style="23" hidden="1" customWidth="1"/>
    <col min="4612" max="4612" width="17.28515625" style="23" customWidth="1"/>
    <col min="4613" max="4613" width="15.7109375" style="23" customWidth="1"/>
    <col min="4614" max="4614" width="15.140625" style="23" customWidth="1"/>
    <col min="4615" max="4615" width="15.85546875" style="23" customWidth="1"/>
    <col min="4616" max="4616" width="10.140625" style="23" bestFit="1" customWidth="1"/>
    <col min="4617" max="4864" width="9.140625" style="23"/>
    <col min="4865" max="4865" width="5.85546875" style="23" customWidth="1"/>
    <col min="4866" max="4866" width="61" style="23" customWidth="1"/>
    <col min="4867" max="4867" width="0" style="23" hidden="1" customWidth="1"/>
    <col min="4868" max="4868" width="17.28515625" style="23" customWidth="1"/>
    <col min="4869" max="4869" width="15.7109375" style="23" customWidth="1"/>
    <col min="4870" max="4870" width="15.140625" style="23" customWidth="1"/>
    <col min="4871" max="4871" width="15.85546875" style="23" customWidth="1"/>
    <col min="4872" max="4872" width="10.140625" style="23" bestFit="1" customWidth="1"/>
    <col min="4873" max="5120" width="9.140625" style="23"/>
    <col min="5121" max="5121" width="5.85546875" style="23" customWidth="1"/>
    <col min="5122" max="5122" width="61" style="23" customWidth="1"/>
    <col min="5123" max="5123" width="0" style="23" hidden="1" customWidth="1"/>
    <col min="5124" max="5124" width="17.28515625" style="23" customWidth="1"/>
    <col min="5125" max="5125" width="15.7109375" style="23" customWidth="1"/>
    <col min="5126" max="5126" width="15.140625" style="23" customWidth="1"/>
    <col min="5127" max="5127" width="15.85546875" style="23" customWidth="1"/>
    <col min="5128" max="5128" width="10.140625" style="23" bestFit="1" customWidth="1"/>
    <col min="5129" max="5376" width="9.140625" style="23"/>
    <col min="5377" max="5377" width="5.85546875" style="23" customWidth="1"/>
    <col min="5378" max="5378" width="61" style="23" customWidth="1"/>
    <col min="5379" max="5379" width="0" style="23" hidden="1" customWidth="1"/>
    <col min="5380" max="5380" width="17.28515625" style="23" customWidth="1"/>
    <col min="5381" max="5381" width="15.7109375" style="23" customWidth="1"/>
    <col min="5382" max="5382" width="15.140625" style="23" customWidth="1"/>
    <col min="5383" max="5383" width="15.85546875" style="23" customWidth="1"/>
    <col min="5384" max="5384" width="10.140625" style="23" bestFit="1" customWidth="1"/>
    <col min="5385" max="5632" width="9.140625" style="23"/>
    <col min="5633" max="5633" width="5.85546875" style="23" customWidth="1"/>
    <col min="5634" max="5634" width="61" style="23" customWidth="1"/>
    <col min="5635" max="5635" width="0" style="23" hidden="1" customWidth="1"/>
    <col min="5636" max="5636" width="17.28515625" style="23" customWidth="1"/>
    <col min="5637" max="5637" width="15.7109375" style="23" customWidth="1"/>
    <col min="5638" max="5638" width="15.140625" style="23" customWidth="1"/>
    <col min="5639" max="5639" width="15.85546875" style="23" customWidth="1"/>
    <col min="5640" max="5640" width="10.140625" style="23" bestFit="1" customWidth="1"/>
    <col min="5641" max="5888" width="9.140625" style="23"/>
    <col min="5889" max="5889" width="5.85546875" style="23" customWidth="1"/>
    <col min="5890" max="5890" width="61" style="23" customWidth="1"/>
    <col min="5891" max="5891" width="0" style="23" hidden="1" customWidth="1"/>
    <col min="5892" max="5892" width="17.28515625" style="23" customWidth="1"/>
    <col min="5893" max="5893" width="15.7109375" style="23" customWidth="1"/>
    <col min="5894" max="5894" width="15.140625" style="23" customWidth="1"/>
    <col min="5895" max="5895" width="15.85546875" style="23" customWidth="1"/>
    <col min="5896" max="5896" width="10.140625" style="23" bestFit="1" customWidth="1"/>
    <col min="5897" max="6144" width="9.140625" style="23"/>
    <col min="6145" max="6145" width="5.85546875" style="23" customWidth="1"/>
    <col min="6146" max="6146" width="61" style="23" customWidth="1"/>
    <col min="6147" max="6147" width="0" style="23" hidden="1" customWidth="1"/>
    <col min="6148" max="6148" width="17.28515625" style="23" customWidth="1"/>
    <col min="6149" max="6149" width="15.7109375" style="23" customWidth="1"/>
    <col min="6150" max="6150" width="15.140625" style="23" customWidth="1"/>
    <col min="6151" max="6151" width="15.85546875" style="23" customWidth="1"/>
    <col min="6152" max="6152" width="10.140625" style="23" bestFit="1" customWidth="1"/>
    <col min="6153" max="6400" width="9.140625" style="23"/>
    <col min="6401" max="6401" width="5.85546875" style="23" customWidth="1"/>
    <col min="6402" max="6402" width="61" style="23" customWidth="1"/>
    <col min="6403" max="6403" width="0" style="23" hidden="1" customWidth="1"/>
    <col min="6404" max="6404" width="17.28515625" style="23" customWidth="1"/>
    <col min="6405" max="6405" width="15.7109375" style="23" customWidth="1"/>
    <col min="6406" max="6406" width="15.140625" style="23" customWidth="1"/>
    <col min="6407" max="6407" width="15.85546875" style="23" customWidth="1"/>
    <col min="6408" max="6408" width="10.140625" style="23" bestFit="1" customWidth="1"/>
    <col min="6409" max="6656" width="9.140625" style="23"/>
    <col min="6657" max="6657" width="5.85546875" style="23" customWidth="1"/>
    <col min="6658" max="6658" width="61" style="23" customWidth="1"/>
    <col min="6659" max="6659" width="0" style="23" hidden="1" customWidth="1"/>
    <col min="6660" max="6660" width="17.28515625" style="23" customWidth="1"/>
    <col min="6661" max="6661" width="15.7109375" style="23" customWidth="1"/>
    <col min="6662" max="6662" width="15.140625" style="23" customWidth="1"/>
    <col min="6663" max="6663" width="15.85546875" style="23" customWidth="1"/>
    <col min="6664" max="6664" width="10.140625" style="23" bestFit="1" customWidth="1"/>
    <col min="6665" max="6912" width="9.140625" style="23"/>
    <col min="6913" max="6913" width="5.85546875" style="23" customWidth="1"/>
    <col min="6914" max="6914" width="61" style="23" customWidth="1"/>
    <col min="6915" max="6915" width="0" style="23" hidden="1" customWidth="1"/>
    <col min="6916" max="6916" width="17.28515625" style="23" customWidth="1"/>
    <col min="6917" max="6917" width="15.7109375" style="23" customWidth="1"/>
    <col min="6918" max="6918" width="15.140625" style="23" customWidth="1"/>
    <col min="6919" max="6919" width="15.85546875" style="23" customWidth="1"/>
    <col min="6920" max="6920" width="10.140625" style="23" bestFit="1" customWidth="1"/>
    <col min="6921" max="7168" width="9.140625" style="23"/>
    <col min="7169" max="7169" width="5.85546875" style="23" customWidth="1"/>
    <col min="7170" max="7170" width="61" style="23" customWidth="1"/>
    <col min="7171" max="7171" width="0" style="23" hidden="1" customWidth="1"/>
    <col min="7172" max="7172" width="17.28515625" style="23" customWidth="1"/>
    <col min="7173" max="7173" width="15.7109375" style="23" customWidth="1"/>
    <col min="7174" max="7174" width="15.140625" style="23" customWidth="1"/>
    <col min="7175" max="7175" width="15.85546875" style="23" customWidth="1"/>
    <col min="7176" max="7176" width="10.140625" style="23" bestFit="1" customWidth="1"/>
    <col min="7177" max="7424" width="9.140625" style="23"/>
    <col min="7425" max="7425" width="5.85546875" style="23" customWidth="1"/>
    <col min="7426" max="7426" width="61" style="23" customWidth="1"/>
    <col min="7427" max="7427" width="0" style="23" hidden="1" customWidth="1"/>
    <col min="7428" max="7428" width="17.28515625" style="23" customWidth="1"/>
    <col min="7429" max="7429" width="15.7109375" style="23" customWidth="1"/>
    <col min="7430" max="7430" width="15.140625" style="23" customWidth="1"/>
    <col min="7431" max="7431" width="15.85546875" style="23" customWidth="1"/>
    <col min="7432" max="7432" width="10.140625" style="23" bestFit="1" customWidth="1"/>
    <col min="7433" max="7680" width="9.140625" style="23"/>
    <col min="7681" max="7681" width="5.85546875" style="23" customWidth="1"/>
    <col min="7682" max="7682" width="61" style="23" customWidth="1"/>
    <col min="7683" max="7683" width="0" style="23" hidden="1" customWidth="1"/>
    <col min="7684" max="7684" width="17.28515625" style="23" customWidth="1"/>
    <col min="7685" max="7685" width="15.7109375" style="23" customWidth="1"/>
    <col min="7686" max="7686" width="15.140625" style="23" customWidth="1"/>
    <col min="7687" max="7687" width="15.85546875" style="23" customWidth="1"/>
    <col min="7688" max="7688" width="10.140625" style="23" bestFit="1" customWidth="1"/>
    <col min="7689" max="7936" width="9.140625" style="23"/>
    <col min="7937" max="7937" width="5.85546875" style="23" customWidth="1"/>
    <col min="7938" max="7938" width="61" style="23" customWidth="1"/>
    <col min="7939" max="7939" width="0" style="23" hidden="1" customWidth="1"/>
    <col min="7940" max="7940" width="17.28515625" style="23" customWidth="1"/>
    <col min="7941" max="7941" width="15.7109375" style="23" customWidth="1"/>
    <col min="7942" max="7942" width="15.140625" style="23" customWidth="1"/>
    <col min="7943" max="7943" width="15.85546875" style="23" customWidth="1"/>
    <col min="7944" max="7944" width="10.140625" style="23" bestFit="1" customWidth="1"/>
    <col min="7945" max="8192" width="9.140625" style="23"/>
    <col min="8193" max="8193" width="5.85546875" style="23" customWidth="1"/>
    <col min="8194" max="8194" width="61" style="23" customWidth="1"/>
    <col min="8195" max="8195" width="0" style="23" hidden="1" customWidth="1"/>
    <col min="8196" max="8196" width="17.28515625" style="23" customWidth="1"/>
    <col min="8197" max="8197" width="15.7109375" style="23" customWidth="1"/>
    <col min="8198" max="8198" width="15.140625" style="23" customWidth="1"/>
    <col min="8199" max="8199" width="15.85546875" style="23" customWidth="1"/>
    <col min="8200" max="8200" width="10.140625" style="23" bestFit="1" customWidth="1"/>
    <col min="8201" max="8448" width="9.140625" style="23"/>
    <col min="8449" max="8449" width="5.85546875" style="23" customWidth="1"/>
    <col min="8450" max="8450" width="61" style="23" customWidth="1"/>
    <col min="8451" max="8451" width="0" style="23" hidden="1" customWidth="1"/>
    <col min="8452" max="8452" width="17.28515625" style="23" customWidth="1"/>
    <col min="8453" max="8453" width="15.7109375" style="23" customWidth="1"/>
    <col min="8454" max="8454" width="15.140625" style="23" customWidth="1"/>
    <col min="8455" max="8455" width="15.85546875" style="23" customWidth="1"/>
    <col min="8456" max="8456" width="10.140625" style="23" bestFit="1" customWidth="1"/>
    <col min="8457" max="8704" width="9.140625" style="23"/>
    <col min="8705" max="8705" width="5.85546875" style="23" customWidth="1"/>
    <col min="8706" max="8706" width="61" style="23" customWidth="1"/>
    <col min="8707" max="8707" width="0" style="23" hidden="1" customWidth="1"/>
    <col min="8708" max="8708" width="17.28515625" style="23" customWidth="1"/>
    <col min="8709" max="8709" width="15.7109375" style="23" customWidth="1"/>
    <col min="8710" max="8710" width="15.140625" style="23" customWidth="1"/>
    <col min="8711" max="8711" width="15.85546875" style="23" customWidth="1"/>
    <col min="8712" max="8712" width="10.140625" style="23" bestFit="1" customWidth="1"/>
    <col min="8713" max="8960" width="9.140625" style="23"/>
    <col min="8961" max="8961" width="5.85546875" style="23" customWidth="1"/>
    <col min="8962" max="8962" width="61" style="23" customWidth="1"/>
    <col min="8963" max="8963" width="0" style="23" hidden="1" customWidth="1"/>
    <col min="8964" max="8964" width="17.28515625" style="23" customWidth="1"/>
    <col min="8965" max="8965" width="15.7109375" style="23" customWidth="1"/>
    <col min="8966" max="8966" width="15.140625" style="23" customWidth="1"/>
    <col min="8967" max="8967" width="15.85546875" style="23" customWidth="1"/>
    <col min="8968" max="8968" width="10.140625" style="23" bestFit="1" customWidth="1"/>
    <col min="8969" max="9216" width="9.140625" style="23"/>
    <col min="9217" max="9217" width="5.85546875" style="23" customWidth="1"/>
    <col min="9218" max="9218" width="61" style="23" customWidth="1"/>
    <col min="9219" max="9219" width="0" style="23" hidden="1" customWidth="1"/>
    <col min="9220" max="9220" width="17.28515625" style="23" customWidth="1"/>
    <col min="9221" max="9221" width="15.7109375" style="23" customWidth="1"/>
    <col min="9222" max="9222" width="15.140625" style="23" customWidth="1"/>
    <col min="9223" max="9223" width="15.85546875" style="23" customWidth="1"/>
    <col min="9224" max="9224" width="10.140625" style="23" bestFit="1" customWidth="1"/>
    <col min="9225" max="9472" width="9.140625" style="23"/>
    <col min="9473" max="9473" width="5.85546875" style="23" customWidth="1"/>
    <col min="9474" max="9474" width="61" style="23" customWidth="1"/>
    <col min="9475" max="9475" width="0" style="23" hidden="1" customWidth="1"/>
    <col min="9476" max="9476" width="17.28515625" style="23" customWidth="1"/>
    <col min="9477" max="9477" width="15.7109375" style="23" customWidth="1"/>
    <col min="9478" max="9478" width="15.140625" style="23" customWidth="1"/>
    <col min="9479" max="9479" width="15.85546875" style="23" customWidth="1"/>
    <col min="9480" max="9480" width="10.140625" style="23" bestFit="1" customWidth="1"/>
    <col min="9481" max="9728" width="9.140625" style="23"/>
    <col min="9729" max="9729" width="5.85546875" style="23" customWidth="1"/>
    <col min="9730" max="9730" width="61" style="23" customWidth="1"/>
    <col min="9731" max="9731" width="0" style="23" hidden="1" customWidth="1"/>
    <col min="9732" max="9732" width="17.28515625" style="23" customWidth="1"/>
    <col min="9733" max="9733" width="15.7109375" style="23" customWidth="1"/>
    <col min="9734" max="9734" width="15.140625" style="23" customWidth="1"/>
    <col min="9735" max="9735" width="15.85546875" style="23" customWidth="1"/>
    <col min="9736" max="9736" width="10.140625" style="23" bestFit="1" customWidth="1"/>
    <col min="9737" max="9984" width="9.140625" style="23"/>
    <col min="9985" max="9985" width="5.85546875" style="23" customWidth="1"/>
    <col min="9986" max="9986" width="61" style="23" customWidth="1"/>
    <col min="9987" max="9987" width="0" style="23" hidden="1" customWidth="1"/>
    <col min="9988" max="9988" width="17.28515625" style="23" customWidth="1"/>
    <col min="9989" max="9989" width="15.7109375" style="23" customWidth="1"/>
    <col min="9990" max="9990" width="15.140625" style="23" customWidth="1"/>
    <col min="9991" max="9991" width="15.85546875" style="23" customWidth="1"/>
    <col min="9992" max="9992" width="10.140625" style="23" bestFit="1" customWidth="1"/>
    <col min="9993" max="10240" width="9.140625" style="23"/>
    <col min="10241" max="10241" width="5.85546875" style="23" customWidth="1"/>
    <col min="10242" max="10242" width="61" style="23" customWidth="1"/>
    <col min="10243" max="10243" width="0" style="23" hidden="1" customWidth="1"/>
    <col min="10244" max="10244" width="17.28515625" style="23" customWidth="1"/>
    <col min="10245" max="10245" width="15.7109375" style="23" customWidth="1"/>
    <col min="10246" max="10246" width="15.140625" style="23" customWidth="1"/>
    <col min="10247" max="10247" width="15.85546875" style="23" customWidth="1"/>
    <col min="10248" max="10248" width="10.140625" style="23" bestFit="1" customWidth="1"/>
    <col min="10249" max="10496" width="9.140625" style="23"/>
    <col min="10497" max="10497" width="5.85546875" style="23" customWidth="1"/>
    <col min="10498" max="10498" width="61" style="23" customWidth="1"/>
    <col min="10499" max="10499" width="0" style="23" hidden="1" customWidth="1"/>
    <col min="10500" max="10500" width="17.28515625" style="23" customWidth="1"/>
    <col min="10501" max="10501" width="15.7109375" style="23" customWidth="1"/>
    <col min="10502" max="10502" width="15.140625" style="23" customWidth="1"/>
    <col min="10503" max="10503" width="15.85546875" style="23" customWidth="1"/>
    <col min="10504" max="10504" width="10.140625" style="23" bestFit="1" customWidth="1"/>
    <col min="10505" max="10752" width="9.140625" style="23"/>
    <col min="10753" max="10753" width="5.85546875" style="23" customWidth="1"/>
    <col min="10754" max="10754" width="61" style="23" customWidth="1"/>
    <col min="10755" max="10755" width="0" style="23" hidden="1" customWidth="1"/>
    <col min="10756" max="10756" width="17.28515625" style="23" customWidth="1"/>
    <col min="10757" max="10757" width="15.7109375" style="23" customWidth="1"/>
    <col min="10758" max="10758" width="15.140625" style="23" customWidth="1"/>
    <col min="10759" max="10759" width="15.85546875" style="23" customWidth="1"/>
    <col min="10760" max="10760" width="10.140625" style="23" bestFit="1" customWidth="1"/>
    <col min="10761" max="11008" width="9.140625" style="23"/>
    <col min="11009" max="11009" width="5.85546875" style="23" customWidth="1"/>
    <col min="11010" max="11010" width="61" style="23" customWidth="1"/>
    <col min="11011" max="11011" width="0" style="23" hidden="1" customWidth="1"/>
    <col min="11012" max="11012" width="17.28515625" style="23" customWidth="1"/>
    <col min="11013" max="11013" width="15.7109375" style="23" customWidth="1"/>
    <col min="11014" max="11014" width="15.140625" style="23" customWidth="1"/>
    <col min="11015" max="11015" width="15.85546875" style="23" customWidth="1"/>
    <col min="11016" max="11016" width="10.140625" style="23" bestFit="1" customWidth="1"/>
    <col min="11017" max="11264" width="9.140625" style="23"/>
    <col min="11265" max="11265" width="5.85546875" style="23" customWidth="1"/>
    <col min="11266" max="11266" width="61" style="23" customWidth="1"/>
    <col min="11267" max="11267" width="0" style="23" hidden="1" customWidth="1"/>
    <col min="11268" max="11268" width="17.28515625" style="23" customWidth="1"/>
    <col min="11269" max="11269" width="15.7109375" style="23" customWidth="1"/>
    <col min="11270" max="11270" width="15.140625" style="23" customWidth="1"/>
    <col min="11271" max="11271" width="15.85546875" style="23" customWidth="1"/>
    <col min="11272" max="11272" width="10.140625" style="23" bestFit="1" customWidth="1"/>
    <col min="11273" max="11520" width="9.140625" style="23"/>
    <col min="11521" max="11521" width="5.85546875" style="23" customWidth="1"/>
    <col min="11522" max="11522" width="61" style="23" customWidth="1"/>
    <col min="11523" max="11523" width="0" style="23" hidden="1" customWidth="1"/>
    <col min="11524" max="11524" width="17.28515625" style="23" customWidth="1"/>
    <col min="11525" max="11525" width="15.7109375" style="23" customWidth="1"/>
    <col min="11526" max="11526" width="15.140625" style="23" customWidth="1"/>
    <col min="11527" max="11527" width="15.85546875" style="23" customWidth="1"/>
    <col min="11528" max="11528" width="10.140625" style="23" bestFit="1" customWidth="1"/>
    <col min="11529" max="11776" width="9.140625" style="23"/>
    <col min="11777" max="11777" width="5.85546875" style="23" customWidth="1"/>
    <col min="11778" max="11778" width="61" style="23" customWidth="1"/>
    <col min="11779" max="11779" width="0" style="23" hidden="1" customWidth="1"/>
    <col min="11780" max="11780" width="17.28515625" style="23" customWidth="1"/>
    <col min="11781" max="11781" width="15.7109375" style="23" customWidth="1"/>
    <col min="11782" max="11782" width="15.140625" style="23" customWidth="1"/>
    <col min="11783" max="11783" width="15.85546875" style="23" customWidth="1"/>
    <col min="11784" max="11784" width="10.140625" style="23" bestFit="1" customWidth="1"/>
    <col min="11785" max="12032" width="9.140625" style="23"/>
    <col min="12033" max="12033" width="5.85546875" style="23" customWidth="1"/>
    <col min="12034" max="12034" width="61" style="23" customWidth="1"/>
    <col min="12035" max="12035" width="0" style="23" hidden="1" customWidth="1"/>
    <col min="12036" max="12036" width="17.28515625" style="23" customWidth="1"/>
    <col min="12037" max="12037" width="15.7109375" style="23" customWidth="1"/>
    <col min="12038" max="12038" width="15.140625" style="23" customWidth="1"/>
    <col min="12039" max="12039" width="15.85546875" style="23" customWidth="1"/>
    <col min="12040" max="12040" width="10.140625" style="23" bestFit="1" customWidth="1"/>
    <col min="12041" max="12288" width="9.140625" style="23"/>
    <col min="12289" max="12289" width="5.85546875" style="23" customWidth="1"/>
    <col min="12290" max="12290" width="61" style="23" customWidth="1"/>
    <col min="12291" max="12291" width="0" style="23" hidden="1" customWidth="1"/>
    <col min="12292" max="12292" width="17.28515625" style="23" customWidth="1"/>
    <col min="12293" max="12293" width="15.7109375" style="23" customWidth="1"/>
    <col min="12294" max="12294" width="15.140625" style="23" customWidth="1"/>
    <col min="12295" max="12295" width="15.85546875" style="23" customWidth="1"/>
    <col min="12296" max="12296" width="10.140625" style="23" bestFit="1" customWidth="1"/>
    <col min="12297" max="12544" width="9.140625" style="23"/>
    <col min="12545" max="12545" width="5.85546875" style="23" customWidth="1"/>
    <col min="12546" max="12546" width="61" style="23" customWidth="1"/>
    <col min="12547" max="12547" width="0" style="23" hidden="1" customWidth="1"/>
    <col min="12548" max="12548" width="17.28515625" style="23" customWidth="1"/>
    <col min="12549" max="12549" width="15.7109375" style="23" customWidth="1"/>
    <col min="12550" max="12550" width="15.140625" style="23" customWidth="1"/>
    <col min="12551" max="12551" width="15.85546875" style="23" customWidth="1"/>
    <col min="12552" max="12552" width="10.140625" style="23" bestFit="1" customWidth="1"/>
    <col min="12553" max="12800" width="9.140625" style="23"/>
    <col min="12801" max="12801" width="5.85546875" style="23" customWidth="1"/>
    <col min="12802" max="12802" width="61" style="23" customWidth="1"/>
    <col min="12803" max="12803" width="0" style="23" hidden="1" customWidth="1"/>
    <col min="12804" max="12804" width="17.28515625" style="23" customWidth="1"/>
    <col min="12805" max="12805" width="15.7109375" style="23" customWidth="1"/>
    <col min="12806" max="12806" width="15.140625" style="23" customWidth="1"/>
    <col min="12807" max="12807" width="15.85546875" style="23" customWidth="1"/>
    <col min="12808" max="12808" width="10.140625" style="23" bestFit="1" customWidth="1"/>
    <col min="12809" max="13056" width="9.140625" style="23"/>
    <col min="13057" max="13057" width="5.85546875" style="23" customWidth="1"/>
    <col min="13058" max="13058" width="61" style="23" customWidth="1"/>
    <col min="13059" max="13059" width="0" style="23" hidden="1" customWidth="1"/>
    <col min="13060" max="13060" width="17.28515625" style="23" customWidth="1"/>
    <col min="13061" max="13061" width="15.7109375" style="23" customWidth="1"/>
    <col min="13062" max="13062" width="15.140625" style="23" customWidth="1"/>
    <col min="13063" max="13063" width="15.85546875" style="23" customWidth="1"/>
    <col min="13064" max="13064" width="10.140625" style="23" bestFit="1" customWidth="1"/>
    <col min="13065" max="13312" width="9.140625" style="23"/>
    <col min="13313" max="13313" width="5.85546875" style="23" customWidth="1"/>
    <col min="13314" max="13314" width="61" style="23" customWidth="1"/>
    <col min="13315" max="13315" width="0" style="23" hidden="1" customWidth="1"/>
    <col min="13316" max="13316" width="17.28515625" style="23" customWidth="1"/>
    <col min="13317" max="13317" width="15.7109375" style="23" customWidth="1"/>
    <col min="13318" max="13318" width="15.140625" style="23" customWidth="1"/>
    <col min="13319" max="13319" width="15.85546875" style="23" customWidth="1"/>
    <col min="13320" max="13320" width="10.140625" style="23" bestFit="1" customWidth="1"/>
    <col min="13321" max="13568" width="9.140625" style="23"/>
    <col min="13569" max="13569" width="5.85546875" style="23" customWidth="1"/>
    <col min="13570" max="13570" width="61" style="23" customWidth="1"/>
    <col min="13571" max="13571" width="0" style="23" hidden="1" customWidth="1"/>
    <col min="13572" max="13572" width="17.28515625" style="23" customWidth="1"/>
    <col min="13573" max="13573" width="15.7109375" style="23" customWidth="1"/>
    <col min="13574" max="13574" width="15.140625" style="23" customWidth="1"/>
    <col min="13575" max="13575" width="15.85546875" style="23" customWidth="1"/>
    <col min="13576" max="13576" width="10.140625" style="23" bestFit="1" customWidth="1"/>
    <col min="13577" max="13824" width="9.140625" style="23"/>
    <col min="13825" max="13825" width="5.85546875" style="23" customWidth="1"/>
    <col min="13826" max="13826" width="61" style="23" customWidth="1"/>
    <col min="13827" max="13827" width="0" style="23" hidden="1" customWidth="1"/>
    <col min="13828" max="13828" width="17.28515625" style="23" customWidth="1"/>
    <col min="13829" max="13829" width="15.7109375" style="23" customWidth="1"/>
    <col min="13830" max="13830" width="15.140625" style="23" customWidth="1"/>
    <col min="13831" max="13831" width="15.85546875" style="23" customWidth="1"/>
    <col min="13832" max="13832" width="10.140625" style="23" bestFit="1" customWidth="1"/>
    <col min="13833" max="14080" width="9.140625" style="23"/>
    <col min="14081" max="14081" width="5.85546875" style="23" customWidth="1"/>
    <col min="14082" max="14082" width="61" style="23" customWidth="1"/>
    <col min="14083" max="14083" width="0" style="23" hidden="1" customWidth="1"/>
    <col min="14084" max="14084" width="17.28515625" style="23" customWidth="1"/>
    <col min="14085" max="14085" width="15.7109375" style="23" customWidth="1"/>
    <col min="14086" max="14086" width="15.140625" style="23" customWidth="1"/>
    <col min="14087" max="14087" width="15.85546875" style="23" customWidth="1"/>
    <col min="14088" max="14088" width="10.140625" style="23" bestFit="1" customWidth="1"/>
    <col min="14089" max="14336" width="9.140625" style="23"/>
    <col min="14337" max="14337" width="5.85546875" style="23" customWidth="1"/>
    <col min="14338" max="14338" width="61" style="23" customWidth="1"/>
    <col min="14339" max="14339" width="0" style="23" hidden="1" customWidth="1"/>
    <col min="14340" max="14340" width="17.28515625" style="23" customWidth="1"/>
    <col min="14341" max="14341" width="15.7109375" style="23" customWidth="1"/>
    <col min="14342" max="14342" width="15.140625" style="23" customWidth="1"/>
    <col min="14343" max="14343" width="15.85546875" style="23" customWidth="1"/>
    <col min="14344" max="14344" width="10.140625" style="23" bestFit="1" customWidth="1"/>
    <col min="14345" max="14592" width="9.140625" style="23"/>
    <col min="14593" max="14593" width="5.85546875" style="23" customWidth="1"/>
    <col min="14594" max="14594" width="61" style="23" customWidth="1"/>
    <col min="14595" max="14595" width="0" style="23" hidden="1" customWidth="1"/>
    <col min="14596" max="14596" width="17.28515625" style="23" customWidth="1"/>
    <col min="14597" max="14597" width="15.7109375" style="23" customWidth="1"/>
    <col min="14598" max="14598" width="15.140625" style="23" customWidth="1"/>
    <col min="14599" max="14599" width="15.85546875" style="23" customWidth="1"/>
    <col min="14600" max="14600" width="10.140625" style="23" bestFit="1" customWidth="1"/>
    <col min="14601" max="14848" width="9.140625" style="23"/>
    <col min="14849" max="14849" width="5.85546875" style="23" customWidth="1"/>
    <col min="14850" max="14850" width="61" style="23" customWidth="1"/>
    <col min="14851" max="14851" width="0" style="23" hidden="1" customWidth="1"/>
    <col min="14852" max="14852" width="17.28515625" style="23" customWidth="1"/>
    <col min="14853" max="14853" width="15.7109375" style="23" customWidth="1"/>
    <col min="14854" max="14854" width="15.140625" style="23" customWidth="1"/>
    <col min="14855" max="14855" width="15.85546875" style="23" customWidth="1"/>
    <col min="14856" max="14856" width="10.140625" style="23" bestFit="1" customWidth="1"/>
    <col min="14857" max="15104" width="9.140625" style="23"/>
    <col min="15105" max="15105" width="5.85546875" style="23" customWidth="1"/>
    <col min="15106" max="15106" width="61" style="23" customWidth="1"/>
    <col min="15107" max="15107" width="0" style="23" hidden="1" customWidth="1"/>
    <col min="15108" max="15108" width="17.28515625" style="23" customWidth="1"/>
    <col min="15109" max="15109" width="15.7109375" style="23" customWidth="1"/>
    <col min="15110" max="15110" width="15.140625" style="23" customWidth="1"/>
    <col min="15111" max="15111" width="15.85546875" style="23" customWidth="1"/>
    <col min="15112" max="15112" width="10.140625" style="23" bestFit="1" customWidth="1"/>
    <col min="15113" max="15360" width="9.140625" style="23"/>
    <col min="15361" max="15361" width="5.85546875" style="23" customWidth="1"/>
    <col min="15362" max="15362" width="61" style="23" customWidth="1"/>
    <col min="15363" max="15363" width="0" style="23" hidden="1" customWidth="1"/>
    <col min="15364" max="15364" width="17.28515625" style="23" customWidth="1"/>
    <col min="15365" max="15365" width="15.7109375" style="23" customWidth="1"/>
    <col min="15366" max="15366" width="15.140625" style="23" customWidth="1"/>
    <col min="15367" max="15367" width="15.85546875" style="23" customWidth="1"/>
    <col min="15368" max="15368" width="10.140625" style="23" bestFit="1" customWidth="1"/>
    <col min="15369" max="15616" width="9.140625" style="23"/>
    <col min="15617" max="15617" width="5.85546875" style="23" customWidth="1"/>
    <col min="15618" max="15618" width="61" style="23" customWidth="1"/>
    <col min="15619" max="15619" width="0" style="23" hidden="1" customWidth="1"/>
    <col min="15620" max="15620" width="17.28515625" style="23" customWidth="1"/>
    <col min="15621" max="15621" width="15.7109375" style="23" customWidth="1"/>
    <col min="15622" max="15622" width="15.140625" style="23" customWidth="1"/>
    <col min="15623" max="15623" width="15.85546875" style="23" customWidth="1"/>
    <col min="15624" max="15624" width="10.140625" style="23" bestFit="1" customWidth="1"/>
    <col min="15625" max="15872" width="9.140625" style="23"/>
    <col min="15873" max="15873" width="5.85546875" style="23" customWidth="1"/>
    <col min="15874" max="15874" width="61" style="23" customWidth="1"/>
    <col min="15875" max="15875" width="0" style="23" hidden="1" customWidth="1"/>
    <col min="15876" max="15876" width="17.28515625" style="23" customWidth="1"/>
    <col min="15877" max="15877" width="15.7109375" style="23" customWidth="1"/>
    <col min="15878" max="15878" width="15.140625" style="23" customWidth="1"/>
    <col min="15879" max="15879" width="15.85546875" style="23" customWidth="1"/>
    <col min="15880" max="15880" width="10.140625" style="23" bestFit="1" customWidth="1"/>
    <col min="15881" max="16128" width="9.140625" style="23"/>
    <col min="16129" max="16129" width="5.85546875" style="23" customWidth="1"/>
    <col min="16130" max="16130" width="61" style="23" customWidth="1"/>
    <col min="16131" max="16131" width="0" style="23" hidden="1" customWidth="1"/>
    <col min="16132" max="16132" width="17.28515625" style="23" customWidth="1"/>
    <col min="16133" max="16133" width="15.7109375" style="23" customWidth="1"/>
    <col min="16134" max="16134" width="15.140625" style="23" customWidth="1"/>
    <col min="16135" max="16135" width="15.85546875" style="23" customWidth="1"/>
    <col min="16136" max="16136" width="10.140625" style="23" bestFit="1" customWidth="1"/>
    <col min="16137" max="16384" width="9.140625" style="23"/>
  </cols>
  <sheetData>
    <row r="1" spans="1:8" x14ac:dyDescent="0.2">
      <c r="G1" s="24"/>
    </row>
    <row r="2" spans="1:8" x14ac:dyDescent="0.2">
      <c r="G2" s="24" t="s">
        <v>39</v>
      </c>
    </row>
    <row r="3" spans="1:8" ht="63.75" customHeight="1" x14ac:dyDescent="0.2">
      <c r="A3" s="78" t="s">
        <v>74</v>
      </c>
      <c r="B3" s="78"/>
      <c r="C3" s="78"/>
      <c r="D3" s="78"/>
      <c r="E3" s="78"/>
      <c r="F3" s="78"/>
      <c r="G3" s="78"/>
    </row>
    <row r="4" spans="1:8" ht="12.75" customHeight="1" x14ac:dyDescent="0.2">
      <c r="A4" s="79"/>
      <c r="B4" s="79"/>
      <c r="C4" s="79"/>
      <c r="D4" s="79"/>
      <c r="E4" s="79"/>
      <c r="F4" s="79"/>
      <c r="G4" s="79"/>
    </row>
    <row r="5" spans="1:8" ht="43.5" customHeight="1" x14ac:dyDescent="0.2">
      <c r="A5" s="80" t="s">
        <v>40</v>
      </c>
      <c r="B5" s="80" t="s">
        <v>41</v>
      </c>
      <c r="C5" s="25"/>
      <c r="D5" s="81" t="s">
        <v>42</v>
      </c>
      <c r="E5" s="80" t="s">
        <v>43</v>
      </c>
      <c r="F5" s="80"/>
      <c r="G5" s="80"/>
    </row>
    <row r="6" spans="1:8" ht="90.75" customHeight="1" x14ac:dyDescent="0.2">
      <c r="A6" s="80"/>
      <c r="B6" s="80"/>
      <c r="C6" s="25"/>
      <c r="D6" s="82"/>
      <c r="E6" s="26" t="s">
        <v>44</v>
      </c>
      <c r="F6" s="26" t="s">
        <v>45</v>
      </c>
      <c r="G6" s="27" t="s">
        <v>46</v>
      </c>
    </row>
    <row r="7" spans="1:8" x14ac:dyDescent="0.2">
      <c r="A7" s="25">
        <v>1</v>
      </c>
      <c r="B7" s="25">
        <v>2</v>
      </c>
      <c r="C7" s="25"/>
      <c r="D7" s="28">
        <v>3</v>
      </c>
      <c r="E7" s="25">
        <v>4</v>
      </c>
      <c r="F7" s="25">
        <v>5</v>
      </c>
      <c r="G7" s="25">
        <v>6</v>
      </c>
    </row>
    <row r="8" spans="1:8" x14ac:dyDescent="0.2">
      <c r="A8" s="25"/>
      <c r="B8" s="29" t="s">
        <v>19</v>
      </c>
      <c r="C8" s="29"/>
      <c r="D8" s="25"/>
      <c r="E8" s="50">
        <f>E9+E10+E11+E13</f>
        <v>420861.92100000003</v>
      </c>
      <c r="F8" s="50">
        <f>F9+F10+F11+F13</f>
        <v>230030.87</v>
      </c>
      <c r="G8" s="50">
        <f>G9+G10+G11+G13</f>
        <v>325847.755</v>
      </c>
      <c r="H8" s="33"/>
    </row>
    <row r="9" spans="1:8" x14ac:dyDescent="0.2">
      <c r="A9" s="25"/>
      <c r="B9" s="29" t="s">
        <v>7</v>
      </c>
      <c r="C9" s="29"/>
      <c r="D9" s="25"/>
      <c r="E9" s="50">
        <v>0</v>
      </c>
      <c r="F9" s="50">
        <v>0</v>
      </c>
      <c r="G9" s="50">
        <v>0</v>
      </c>
    </row>
    <row r="10" spans="1:8" x14ac:dyDescent="0.2">
      <c r="A10" s="25"/>
      <c r="B10" s="29" t="s">
        <v>8</v>
      </c>
      <c r="C10" s="29"/>
      <c r="D10" s="25"/>
      <c r="E10" s="50">
        <f>'Форма 1'!F15</f>
        <v>99</v>
      </c>
      <c r="F10" s="50">
        <f t="shared" ref="F10" si="0">F58+F64</f>
        <v>99</v>
      </c>
      <c r="G10" s="50"/>
    </row>
    <row r="11" spans="1:8" x14ac:dyDescent="0.2">
      <c r="A11" s="25"/>
      <c r="B11" s="29" t="s">
        <v>9</v>
      </c>
      <c r="C11" s="29"/>
      <c r="D11" s="25"/>
      <c r="E11" s="50">
        <f>'Форма 1'!F16</f>
        <v>350456.90100000001</v>
      </c>
      <c r="F11" s="50">
        <f>F17+F23+F29+F35+F59+F65+F71</f>
        <v>194778.86</v>
      </c>
      <c r="G11" s="50">
        <f>G17+G23+G29+G35+G59+G65+G71</f>
        <v>273118.24</v>
      </c>
      <c r="H11" s="52"/>
    </row>
    <row r="12" spans="1:8" ht="30" x14ac:dyDescent="0.2">
      <c r="A12" s="25"/>
      <c r="B12" s="29" t="s">
        <v>10</v>
      </c>
      <c r="C12" s="29"/>
      <c r="D12" s="25"/>
      <c r="E12" s="50">
        <f>E60+E66</f>
        <v>42.5</v>
      </c>
      <c r="F12" s="50">
        <f t="shared" ref="F12" si="1">F60+F66</f>
        <v>0</v>
      </c>
      <c r="G12" s="50"/>
    </row>
    <row r="13" spans="1:8" x14ac:dyDescent="0.2">
      <c r="A13" s="25"/>
      <c r="B13" s="29" t="s">
        <v>11</v>
      </c>
      <c r="C13" s="29"/>
      <c r="D13" s="25"/>
      <c r="E13" s="50">
        <f>'Форма 1'!F18</f>
        <v>70306.02</v>
      </c>
      <c r="F13" s="50">
        <f>F43+F49+F55</f>
        <v>35153.01</v>
      </c>
      <c r="G13" s="50">
        <f>G37</f>
        <v>52729.514999999999</v>
      </c>
    </row>
    <row r="14" spans="1:8" ht="75" x14ac:dyDescent="0.2">
      <c r="A14" s="25">
        <v>1</v>
      </c>
      <c r="B14" s="43" t="s">
        <v>14</v>
      </c>
      <c r="C14" s="44"/>
      <c r="D14" s="45" t="s">
        <v>47</v>
      </c>
      <c r="E14" s="50">
        <f>SUM(E15:E19)</f>
        <v>178.8</v>
      </c>
      <c r="F14" s="50">
        <v>0</v>
      </c>
      <c r="G14" s="50">
        <v>0</v>
      </c>
    </row>
    <row r="15" spans="1:8" x14ac:dyDescent="0.2">
      <c r="A15" s="25"/>
      <c r="B15" s="46" t="s">
        <v>7</v>
      </c>
      <c r="C15" s="46"/>
      <c r="D15" s="47"/>
      <c r="E15" s="50">
        <v>0</v>
      </c>
      <c r="F15" s="50">
        <v>0</v>
      </c>
      <c r="G15" s="50">
        <v>0</v>
      </c>
    </row>
    <row r="16" spans="1:8" x14ac:dyDescent="0.2">
      <c r="A16" s="25"/>
      <c r="B16" s="46" t="s">
        <v>8</v>
      </c>
      <c r="C16" s="46"/>
      <c r="D16" s="47"/>
      <c r="E16" s="50">
        <v>0</v>
      </c>
      <c r="F16" s="50">
        <v>0</v>
      </c>
      <c r="G16" s="50">
        <v>0</v>
      </c>
    </row>
    <row r="17" spans="1:7" ht="24.75" customHeight="1" x14ac:dyDescent="0.2">
      <c r="A17" s="25"/>
      <c r="B17" s="46" t="s">
        <v>9</v>
      </c>
      <c r="C17" s="46" t="s">
        <v>48</v>
      </c>
      <c r="D17" s="47"/>
      <c r="E17" s="51">
        <f>'Форма 1'!F22</f>
        <v>178.8</v>
      </c>
      <c r="F17" s="50">
        <v>178.8</v>
      </c>
      <c r="G17" s="50">
        <v>178.8</v>
      </c>
    </row>
    <row r="18" spans="1:7" ht="30" x14ac:dyDescent="0.2">
      <c r="A18" s="25"/>
      <c r="B18" s="46" t="s">
        <v>10</v>
      </c>
      <c r="C18" s="46"/>
      <c r="D18" s="47"/>
      <c r="E18" s="51">
        <v>0</v>
      </c>
      <c r="F18" s="50">
        <v>0</v>
      </c>
      <c r="G18" s="50">
        <v>0</v>
      </c>
    </row>
    <row r="19" spans="1:7" x14ac:dyDescent="0.2">
      <c r="A19" s="25"/>
      <c r="B19" s="46" t="s">
        <v>11</v>
      </c>
      <c r="C19" s="46"/>
      <c r="D19" s="47"/>
      <c r="E19" s="51">
        <v>0</v>
      </c>
      <c r="F19" s="50">
        <v>0</v>
      </c>
      <c r="G19" s="50">
        <v>0</v>
      </c>
    </row>
    <row r="20" spans="1:7" ht="75" x14ac:dyDescent="0.2">
      <c r="A20" s="25">
        <v>2</v>
      </c>
      <c r="B20" s="48" t="s">
        <v>56</v>
      </c>
      <c r="C20" s="46"/>
      <c r="D20" s="45" t="s">
        <v>49</v>
      </c>
      <c r="E20" s="58">
        <f>SUM(E23,E22)</f>
        <v>6000</v>
      </c>
      <c r="F20" s="50">
        <f>F23</f>
        <v>6000</v>
      </c>
      <c r="G20" s="50">
        <f>G23</f>
        <v>6000</v>
      </c>
    </row>
    <row r="21" spans="1:7" x14ac:dyDescent="0.2">
      <c r="A21" s="25"/>
      <c r="B21" s="46" t="s">
        <v>7</v>
      </c>
      <c r="C21" s="46"/>
      <c r="D21" s="47"/>
      <c r="E21" s="50">
        <v>0</v>
      </c>
      <c r="F21" s="50">
        <v>0</v>
      </c>
      <c r="G21" s="50">
        <v>0</v>
      </c>
    </row>
    <row r="22" spans="1:7" ht="18.75" customHeight="1" x14ac:dyDescent="0.2">
      <c r="A22" s="25"/>
      <c r="B22" s="46" t="s">
        <v>8</v>
      </c>
      <c r="C22" s="46"/>
      <c r="D22" s="47"/>
      <c r="E22" s="50">
        <v>0</v>
      </c>
      <c r="F22" s="50">
        <v>0</v>
      </c>
      <c r="G22" s="50">
        <v>0</v>
      </c>
    </row>
    <row r="23" spans="1:7" ht="21.75" customHeight="1" x14ac:dyDescent="0.2">
      <c r="A23" s="25"/>
      <c r="B23" s="46" t="s">
        <v>9</v>
      </c>
      <c r="C23" s="46" t="s">
        <v>50</v>
      </c>
      <c r="D23" s="47"/>
      <c r="E23" s="51">
        <f>'Форма 1'!F28</f>
        <v>6000</v>
      </c>
      <c r="F23" s="50">
        <v>6000</v>
      </c>
      <c r="G23" s="50">
        <v>6000</v>
      </c>
    </row>
    <row r="24" spans="1:7" ht="30" x14ac:dyDescent="0.2">
      <c r="A24" s="25"/>
      <c r="B24" s="46" t="s">
        <v>10</v>
      </c>
      <c r="C24" s="46"/>
      <c r="D24" s="47"/>
      <c r="E24" s="51">
        <v>0</v>
      </c>
      <c r="F24" s="50">
        <v>0</v>
      </c>
      <c r="G24" s="50">
        <v>0</v>
      </c>
    </row>
    <row r="25" spans="1:7" x14ac:dyDescent="0.2">
      <c r="A25" s="25"/>
      <c r="B25" s="46" t="s">
        <v>11</v>
      </c>
      <c r="C25" s="46"/>
      <c r="D25" s="47"/>
      <c r="E25" s="51">
        <v>0</v>
      </c>
      <c r="F25" s="50">
        <v>0</v>
      </c>
      <c r="G25" s="50">
        <v>0</v>
      </c>
    </row>
    <row r="26" spans="1:7" ht="54" customHeight="1" x14ac:dyDescent="0.2">
      <c r="A26" s="47">
        <v>3</v>
      </c>
      <c r="B26" s="43" t="s">
        <v>57</v>
      </c>
      <c r="C26" s="44"/>
      <c r="D26" s="45" t="s">
        <v>49</v>
      </c>
      <c r="E26" s="51">
        <f>E29</f>
        <v>1000</v>
      </c>
      <c r="F26" s="50">
        <f>F29</f>
        <v>0</v>
      </c>
      <c r="G26" s="50">
        <f>G29</f>
        <v>1000</v>
      </c>
    </row>
    <row r="27" spans="1:7" x14ac:dyDescent="0.2">
      <c r="A27" s="47"/>
      <c r="B27" s="46" t="s">
        <v>7</v>
      </c>
      <c r="C27" s="46"/>
      <c r="D27" s="47"/>
      <c r="E27" s="50">
        <v>0</v>
      </c>
      <c r="F27" s="50">
        <v>0</v>
      </c>
      <c r="G27" s="50">
        <v>0</v>
      </c>
    </row>
    <row r="28" spans="1:7" ht="19.5" customHeight="1" x14ac:dyDescent="0.2">
      <c r="A28" s="47"/>
      <c r="B28" s="46" t="s">
        <v>8</v>
      </c>
      <c r="C28" s="46"/>
      <c r="D28" s="47"/>
      <c r="E28" s="50">
        <v>0</v>
      </c>
      <c r="F28" s="50">
        <v>0</v>
      </c>
      <c r="G28" s="50">
        <v>0</v>
      </c>
    </row>
    <row r="29" spans="1:7" ht="25.5" customHeight="1" x14ac:dyDescent="0.2">
      <c r="A29" s="47"/>
      <c r="B29" s="46" t="s">
        <v>9</v>
      </c>
      <c r="C29" s="46" t="s">
        <v>50</v>
      </c>
      <c r="D29" s="47"/>
      <c r="E29" s="51">
        <f>'Форма 1'!F34</f>
        <v>1000</v>
      </c>
      <c r="F29" s="50">
        <v>0</v>
      </c>
      <c r="G29" s="50">
        <v>1000</v>
      </c>
    </row>
    <row r="30" spans="1:7" ht="30" x14ac:dyDescent="0.2">
      <c r="A30" s="47"/>
      <c r="B30" s="46" t="s">
        <v>10</v>
      </c>
      <c r="C30" s="46"/>
      <c r="D30" s="47"/>
      <c r="E30" s="51">
        <v>0</v>
      </c>
      <c r="F30" s="50">
        <v>0</v>
      </c>
      <c r="G30" s="50">
        <v>0</v>
      </c>
    </row>
    <row r="31" spans="1:7" ht="25.5" customHeight="1" x14ac:dyDescent="0.2">
      <c r="A31" s="47"/>
      <c r="B31" s="46" t="s">
        <v>11</v>
      </c>
      <c r="C31" s="46"/>
      <c r="D31" s="47"/>
      <c r="E31" s="51">
        <v>0</v>
      </c>
      <c r="F31" s="50">
        <v>0</v>
      </c>
      <c r="G31" s="50">
        <v>0</v>
      </c>
    </row>
    <row r="32" spans="1:7" ht="72.75" customHeight="1" x14ac:dyDescent="0.2">
      <c r="A32" s="25">
        <v>4</v>
      </c>
      <c r="B32" s="42" t="s">
        <v>31</v>
      </c>
      <c r="C32" s="30"/>
      <c r="D32" s="25" t="s">
        <v>51</v>
      </c>
      <c r="E32" s="51">
        <f>E38+E44+E50</f>
        <v>380811.02100000007</v>
      </c>
      <c r="F32" s="51">
        <f>F38+F44+F50</f>
        <v>172192.26</v>
      </c>
      <c r="G32" s="51">
        <f t="shared" ref="G32" si="2">G38+G44+G50</f>
        <v>241348.99</v>
      </c>
    </row>
    <row r="33" spans="1:9" x14ac:dyDescent="0.2">
      <c r="A33" s="25"/>
      <c r="B33" s="29" t="s">
        <v>7</v>
      </c>
      <c r="C33" s="29"/>
      <c r="D33" s="25"/>
      <c r="E33" s="50">
        <v>0</v>
      </c>
      <c r="F33" s="51">
        <f t="shared" ref="F33:F55" si="3">E33*50%</f>
        <v>0</v>
      </c>
      <c r="G33" s="51">
        <f t="shared" ref="G33:G55" si="4">E33*75%</f>
        <v>0</v>
      </c>
    </row>
    <row r="34" spans="1:9" ht="21" customHeight="1" x14ac:dyDescent="0.2">
      <c r="A34" s="25"/>
      <c r="B34" s="29" t="s">
        <v>8</v>
      </c>
      <c r="C34" s="29"/>
      <c r="D34" s="25"/>
      <c r="E34" s="50">
        <v>0</v>
      </c>
      <c r="F34" s="51">
        <f t="shared" si="3"/>
        <v>0</v>
      </c>
      <c r="G34" s="51">
        <f t="shared" si="4"/>
        <v>0</v>
      </c>
    </row>
    <row r="35" spans="1:9" ht="18" customHeight="1" x14ac:dyDescent="0.2">
      <c r="A35" s="25"/>
      <c r="B35" s="29" t="s">
        <v>9</v>
      </c>
      <c r="C35" s="29" t="s">
        <v>50</v>
      </c>
      <c r="D35" s="25"/>
      <c r="E35" s="51">
        <f>'Форма 1'!F37</f>
        <v>380811.02100000007</v>
      </c>
      <c r="F35" s="51">
        <f>F41+F47+F53</f>
        <v>172192.26</v>
      </c>
      <c r="G35" s="51">
        <f>G41+G47+G53</f>
        <v>241348.99</v>
      </c>
      <c r="H35" s="32"/>
    </row>
    <row r="36" spans="1:9" ht="30" x14ac:dyDescent="0.2">
      <c r="A36" s="25"/>
      <c r="B36" s="29" t="s">
        <v>10</v>
      </c>
      <c r="C36" s="29"/>
      <c r="D36" s="25"/>
      <c r="E36" s="51">
        <v>0</v>
      </c>
      <c r="F36" s="51">
        <f t="shared" si="3"/>
        <v>0</v>
      </c>
      <c r="G36" s="51">
        <f t="shared" si="4"/>
        <v>0</v>
      </c>
    </row>
    <row r="37" spans="1:9" ht="18" customHeight="1" x14ac:dyDescent="0.2">
      <c r="A37" s="25"/>
      <c r="B37" s="29" t="s">
        <v>11</v>
      </c>
      <c r="C37" s="29"/>
      <c r="D37" s="25"/>
      <c r="E37" s="51">
        <f>'Форма 1'!F42</f>
        <v>70306.02</v>
      </c>
      <c r="F37" s="51">
        <f t="shared" si="3"/>
        <v>35153.01</v>
      </c>
      <c r="G37" s="51">
        <f t="shared" si="4"/>
        <v>52729.514999999999</v>
      </c>
    </row>
    <row r="38" spans="1:9" ht="42" customHeight="1" x14ac:dyDescent="0.2">
      <c r="A38" s="31" t="s">
        <v>59</v>
      </c>
      <c r="B38" s="41" t="s">
        <v>33</v>
      </c>
      <c r="C38" s="29"/>
      <c r="D38" s="25" t="s">
        <v>52</v>
      </c>
      <c r="E38" s="50">
        <f>SUM(E41,E40,E39)</f>
        <v>33878.080999999998</v>
      </c>
      <c r="F38" s="51">
        <f>F41</f>
        <v>33878.800000000003</v>
      </c>
      <c r="G38" s="51">
        <f>G41</f>
        <v>33878.800000000003</v>
      </c>
    </row>
    <row r="39" spans="1:9" x14ac:dyDescent="0.2">
      <c r="A39" s="31"/>
      <c r="B39" s="29" t="s">
        <v>7</v>
      </c>
      <c r="C39" s="29"/>
      <c r="D39" s="25"/>
      <c r="E39" s="50">
        <v>0</v>
      </c>
      <c r="F39" s="51">
        <f t="shared" si="3"/>
        <v>0</v>
      </c>
      <c r="G39" s="51">
        <f t="shared" si="4"/>
        <v>0</v>
      </c>
    </row>
    <row r="40" spans="1:9" ht="20.25" customHeight="1" x14ac:dyDescent="0.2">
      <c r="A40" s="31"/>
      <c r="B40" s="29" t="s">
        <v>8</v>
      </c>
      <c r="C40" s="29"/>
      <c r="D40" s="25"/>
      <c r="E40" s="50">
        <v>0</v>
      </c>
      <c r="F40" s="51">
        <f t="shared" si="3"/>
        <v>0</v>
      </c>
      <c r="G40" s="51">
        <f t="shared" si="4"/>
        <v>0</v>
      </c>
    </row>
    <row r="41" spans="1:9" ht="23.25" customHeight="1" x14ac:dyDescent="0.2">
      <c r="A41" s="31"/>
      <c r="B41" s="46" t="s">
        <v>9</v>
      </c>
      <c r="C41" s="46"/>
      <c r="D41" s="47"/>
      <c r="E41" s="50">
        <f>'Форма 1'!F46</f>
        <v>33878.080999999998</v>
      </c>
      <c r="F41" s="51">
        <v>33878.800000000003</v>
      </c>
      <c r="G41" s="51">
        <v>33878.800000000003</v>
      </c>
      <c r="H41" s="33" t="s">
        <v>75</v>
      </c>
    </row>
    <row r="42" spans="1:9" ht="30" x14ac:dyDescent="0.2">
      <c r="A42" s="31"/>
      <c r="B42" s="29" t="s">
        <v>10</v>
      </c>
      <c r="C42" s="29"/>
      <c r="D42" s="25"/>
      <c r="E42" s="50">
        <v>0</v>
      </c>
      <c r="F42" s="51">
        <f t="shared" si="3"/>
        <v>0</v>
      </c>
      <c r="G42" s="51">
        <f t="shared" si="4"/>
        <v>0</v>
      </c>
    </row>
    <row r="43" spans="1:9" ht="23.25" customHeight="1" x14ac:dyDescent="0.2">
      <c r="A43" s="31"/>
      <c r="B43" s="46" t="s">
        <v>11</v>
      </c>
      <c r="C43" s="46"/>
      <c r="D43" s="47"/>
      <c r="E43" s="50">
        <v>0</v>
      </c>
      <c r="F43" s="51">
        <f t="shared" si="3"/>
        <v>0</v>
      </c>
      <c r="G43" s="51">
        <f t="shared" si="4"/>
        <v>0</v>
      </c>
    </row>
    <row r="44" spans="1:9" ht="35.25" customHeight="1" x14ac:dyDescent="0.2">
      <c r="A44" s="31" t="s">
        <v>60</v>
      </c>
      <c r="B44" s="42" t="s">
        <v>20</v>
      </c>
      <c r="C44" s="29"/>
      <c r="D44" s="25"/>
      <c r="E44" s="50">
        <f>E47+E49</f>
        <v>346932.94000000006</v>
      </c>
      <c r="F44" s="51">
        <f>F47</f>
        <v>138313.46</v>
      </c>
      <c r="G44" s="51">
        <f>G47</f>
        <v>207470.19</v>
      </c>
    </row>
    <row r="45" spans="1:9" ht="23.25" customHeight="1" x14ac:dyDescent="0.2">
      <c r="A45" s="31"/>
      <c r="B45" s="29" t="s">
        <v>7</v>
      </c>
      <c r="C45" s="29"/>
      <c r="D45" s="25"/>
      <c r="E45" s="50">
        <v>0</v>
      </c>
      <c r="F45" s="51">
        <f t="shared" si="3"/>
        <v>0</v>
      </c>
      <c r="G45" s="51">
        <f t="shared" si="4"/>
        <v>0</v>
      </c>
    </row>
    <row r="46" spans="1:9" ht="23.25" customHeight="1" x14ac:dyDescent="0.2">
      <c r="A46" s="31"/>
      <c r="B46" s="29" t="s">
        <v>8</v>
      </c>
      <c r="C46" s="29"/>
      <c r="D46" s="25"/>
      <c r="E46" s="50">
        <v>0</v>
      </c>
      <c r="F46" s="51">
        <f t="shared" si="3"/>
        <v>0</v>
      </c>
      <c r="G46" s="51">
        <f t="shared" si="4"/>
        <v>0</v>
      </c>
    </row>
    <row r="47" spans="1:9" ht="23.25" customHeight="1" x14ac:dyDescent="0.2">
      <c r="A47" s="31"/>
      <c r="B47" s="46" t="s">
        <v>9</v>
      </c>
      <c r="C47" s="46"/>
      <c r="D47" s="47"/>
      <c r="E47" s="50">
        <f>'Форма 1'!F52</f>
        <v>276626.92000000004</v>
      </c>
      <c r="F47" s="51">
        <v>138313.46</v>
      </c>
      <c r="G47" s="51">
        <v>207470.19</v>
      </c>
      <c r="H47" s="23" t="s">
        <v>76</v>
      </c>
      <c r="I47" s="49"/>
    </row>
    <row r="48" spans="1:9" ht="33.75" customHeight="1" x14ac:dyDescent="0.2">
      <c r="A48" s="31"/>
      <c r="B48" s="46" t="s">
        <v>10</v>
      </c>
      <c r="C48" s="46"/>
      <c r="D48" s="47"/>
      <c r="E48" s="50">
        <v>0</v>
      </c>
      <c r="F48" s="51">
        <f t="shared" si="3"/>
        <v>0</v>
      </c>
      <c r="G48" s="51">
        <f t="shared" si="4"/>
        <v>0</v>
      </c>
      <c r="H48" s="49"/>
      <c r="I48" s="49"/>
    </row>
    <row r="49" spans="1:9" ht="23.25" customHeight="1" x14ac:dyDescent="0.2">
      <c r="A49" s="31"/>
      <c r="B49" s="46" t="s">
        <v>11</v>
      </c>
      <c r="C49" s="46"/>
      <c r="D49" s="47"/>
      <c r="E49" s="50">
        <f>'Форма 1'!F54</f>
        <v>70306.02</v>
      </c>
      <c r="F49" s="51">
        <v>35153.01</v>
      </c>
      <c r="G49" s="51">
        <v>52729.52</v>
      </c>
      <c r="H49" s="49"/>
      <c r="I49" s="49"/>
    </row>
    <row r="50" spans="1:9" ht="37.5" customHeight="1" x14ac:dyDescent="0.2">
      <c r="A50" s="31" t="s">
        <v>61</v>
      </c>
      <c r="B50" s="42" t="s">
        <v>58</v>
      </c>
      <c r="C50" s="29"/>
      <c r="D50" s="25"/>
      <c r="E50" s="50">
        <f>E53+E55</f>
        <v>0</v>
      </c>
      <c r="F50" s="51">
        <f t="shared" si="3"/>
        <v>0</v>
      </c>
      <c r="G50" s="51">
        <f t="shared" si="4"/>
        <v>0</v>
      </c>
      <c r="H50" s="49"/>
      <c r="I50" s="49"/>
    </row>
    <row r="51" spans="1:9" ht="23.25" customHeight="1" x14ac:dyDescent="0.2">
      <c r="A51" s="31"/>
      <c r="B51" s="29" t="s">
        <v>7</v>
      </c>
      <c r="C51" s="29"/>
      <c r="D51" s="25"/>
      <c r="E51" s="50">
        <v>0</v>
      </c>
      <c r="F51" s="51">
        <f t="shared" si="3"/>
        <v>0</v>
      </c>
      <c r="G51" s="51">
        <f t="shared" si="4"/>
        <v>0</v>
      </c>
      <c r="H51" s="49"/>
      <c r="I51" s="49"/>
    </row>
    <row r="52" spans="1:9" ht="23.25" customHeight="1" x14ac:dyDescent="0.2">
      <c r="A52" s="31"/>
      <c r="B52" s="29" t="s">
        <v>8</v>
      </c>
      <c r="C52" s="29"/>
      <c r="D52" s="25"/>
      <c r="E52" s="50">
        <v>0</v>
      </c>
      <c r="F52" s="51">
        <f t="shared" si="3"/>
        <v>0</v>
      </c>
      <c r="G52" s="51">
        <f t="shared" si="4"/>
        <v>0</v>
      </c>
      <c r="H52" s="49"/>
      <c r="I52" s="49"/>
    </row>
    <row r="53" spans="1:9" ht="23.25" customHeight="1" x14ac:dyDescent="0.2">
      <c r="A53" s="31"/>
      <c r="B53" s="46" t="s">
        <v>9</v>
      </c>
      <c r="C53" s="46"/>
      <c r="D53" s="47"/>
      <c r="E53" s="50">
        <v>0</v>
      </c>
      <c r="F53" s="51">
        <f t="shared" si="3"/>
        <v>0</v>
      </c>
      <c r="G53" s="51">
        <f t="shared" si="4"/>
        <v>0</v>
      </c>
      <c r="I53" s="49"/>
    </row>
    <row r="54" spans="1:9" ht="30.75" customHeight="1" x14ac:dyDescent="0.2">
      <c r="A54" s="31"/>
      <c r="B54" s="46" t="s">
        <v>10</v>
      </c>
      <c r="C54" s="46"/>
      <c r="D54" s="47"/>
      <c r="E54" s="50">
        <v>0</v>
      </c>
      <c r="F54" s="51">
        <f t="shared" si="3"/>
        <v>0</v>
      </c>
      <c r="G54" s="51">
        <f t="shared" si="4"/>
        <v>0</v>
      </c>
      <c r="H54" s="49"/>
      <c r="I54" s="49"/>
    </row>
    <row r="55" spans="1:9" ht="23.25" customHeight="1" x14ac:dyDescent="0.2">
      <c r="A55" s="31"/>
      <c r="B55" s="46" t="s">
        <v>11</v>
      </c>
      <c r="C55" s="46"/>
      <c r="D55" s="47"/>
      <c r="E55" s="50">
        <v>0</v>
      </c>
      <c r="F55" s="51">
        <f t="shared" si="3"/>
        <v>0</v>
      </c>
      <c r="G55" s="51">
        <f t="shared" si="4"/>
        <v>0</v>
      </c>
      <c r="H55" s="49"/>
      <c r="I55" s="49"/>
    </row>
    <row r="56" spans="1:9" ht="50.25" customHeight="1" x14ac:dyDescent="0.2">
      <c r="A56" s="25">
        <v>5</v>
      </c>
      <c r="B56" s="42" t="s">
        <v>53</v>
      </c>
      <c r="C56" s="30"/>
      <c r="D56" s="25" t="s">
        <v>54</v>
      </c>
      <c r="E56" s="51">
        <f>SUM(E58:E59)</f>
        <v>141.5</v>
      </c>
      <c r="F56" s="50">
        <f>F58+F59</f>
        <v>141.5</v>
      </c>
      <c r="G56" s="50">
        <f>G58+G59</f>
        <v>141.5</v>
      </c>
    </row>
    <row r="57" spans="1:9" x14ac:dyDescent="0.2">
      <c r="A57" s="25"/>
      <c r="B57" s="29" t="s">
        <v>7</v>
      </c>
      <c r="C57" s="29"/>
      <c r="D57" s="25"/>
      <c r="E57" s="50">
        <v>0</v>
      </c>
      <c r="F57" s="50">
        <f t="shared" ref="F57:G57" si="5">E57</f>
        <v>0</v>
      </c>
      <c r="G57" s="50">
        <f t="shared" si="5"/>
        <v>0</v>
      </c>
    </row>
    <row r="58" spans="1:9" ht="20.25" customHeight="1" x14ac:dyDescent="0.2">
      <c r="A58" s="25"/>
      <c r="B58" s="29" t="s">
        <v>8</v>
      </c>
      <c r="C58" s="29"/>
      <c r="D58" s="25"/>
      <c r="E58" s="50">
        <f>'Форма 1'!F63</f>
        <v>99</v>
      </c>
      <c r="F58" s="50">
        <v>99</v>
      </c>
      <c r="G58" s="50">
        <v>99</v>
      </c>
      <c r="H58" s="49"/>
    </row>
    <row r="59" spans="1:9" ht="24.75" customHeight="1" x14ac:dyDescent="0.2">
      <c r="A59" s="25"/>
      <c r="B59" s="29" t="s">
        <v>9</v>
      </c>
      <c r="C59" s="29" t="s">
        <v>50</v>
      </c>
      <c r="D59" s="25"/>
      <c r="E59" s="51">
        <f>'Форма 1'!F64</f>
        <v>42.5</v>
      </c>
      <c r="F59" s="50">
        <v>42.5</v>
      </c>
      <c r="G59" s="50">
        <v>42.5</v>
      </c>
    </row>
    <row r="60" spans="1:9" ht="30" x14ac:dyDescent="0.2">
      <c r="A60" s="25"/>
      <c r="B60" s="29" t="s">
        <v>10</v>
      </c>
      <c r="C60" s="29"/>
      <c r="D60" s="25"/>
      <c r="E60" s="51">
        <f>E59</f>
        <v>42.5</v>
      </c>
      <c r="F60" s="50">
        <v>0</v>
      </c>
      <c r="G60" s="50">
        <v>0</v>
      </c>
    </row>
    <row r="61" spans="1:9" ht="24.75" customHeight="1" x14ac:dyDescent="0.2">
      <c r="A61" s="25"/>
      <c r="B61" s="29" t="s">
        <v>11</v>
      </c>
      <c r="C61" s="29"/>
      <c r="D61" s="25"/>
      <c r="E61" s="51">
        <v>0</v>
      </c>
      <c r="F61" s="50">
        <v>0</v>
      </c>
      <c r="G61" s="50">
        <v>0</v>
      </c>
    </row>
    <row r="62" spans="1:9" ht="47.25" customHeight="1" x14ac:dyDescent="0.2">
      <c r="A62" s="25">
        <v>6</v>
      </c>
      <c r="B62" s="42" t="s">
        <v>17</v>
      </c>
      <c r="C62" s="29"/>
      <c r="D62" s="31" t="s">
        <v>55</v>
      </c>
      <c r="E62" s="50">
        <f>SUM(E63:E65)</f>
        <v>0</v>
      </c>
      <c r="F62" s="50">
        <f t="shared" ref="F62" si="6">SUM(F63:F65)</f>
        <v>0</v>
      </c>
      <c r="G62" s="50">
        <v>0</v>
      </c>
    </row>
    <row r="63" spans="1:9" x14ac:dyDescent="0.2">
      <c r="A63" s="25"/>
      <c r="B63" s="29" t="s">
        <v>7</v>
      </c>
      <c r="C63" s="29"/>
      <c r="D63" s="25"/>
      <c r="E63" s="50"/>
      <c r="F63" s="50"/>
      <c r="G63" s="50"/>
    </row>
    <row r="64" spans="1:9" ht="21" customHeight="1" x14ac:dyDescent="0.2">
      <c r="A64" s="25"/>
      <c r="B64" s="29" t="s">
        <v>8</v>
      </c>
      <c r="C64" s="29"/>
      <c r="D64" s="25"/>
      <c r="E64" s="50">
        <v>0</v>
      </c>
      <c r="F64" s="50">
        <v>0</v>
      </c>
      <c r="G64" s="50">
        <f>E64</f>
        <v>0</v>
      </c>
    </row>
    <row r="65" spans="1:7" ht="23.25" customHeight="1" x14ac:dyDescent="0.2">
      <c r="A65" s="25"/>
      <c r="B65" s="29" t="s">
        <v>9</v>
      </c>
      <c r="C65" s="29"/>
      <c r="D65" s="25"/>
      <c r="E65" s="50">
        <v>0</v>
      </c>
      <c r="F65" s="50">
        <v>0</v>
      </c>
      <c r="G65" s="50">
        <v>0</v>
      </c>
    </row>
    <row r="66" spans="1:7" ht="30" x14ac:dyDescent="0.2">
      <c r="A66" s="25"/>
      <c r="B66" s="29" t="s">
        <v>10</v>
      </c>
      <c r="C66" s="29"/>
      <c r="D66" s="25"/>
      <c r="E66" s="50">
        <f>E65</f>
        <v>0</v>
      </c>
      <c r="F66" s="50">
        <v>0</v>
      </c>
      <c r="G66" s="50">
        <f>G65</f>
        <v>0</v>
      </c>
    </row>
    <row r="67" spans="1:7" ht="23.25" customHeight="1" x14ac:dyDescent="0.2">
      <c r="A67" s="25"/>
      <c r="B67" s="29" t="s">
        <v>11</v>
      </c>
      <c r="C67" s="29"/>
      <c r="D67" s="25"/>
      <c r="E67" s="50">
        <v>0</v>
      </c>
      <c r="F67" s="50">
        <v>0</v>
      </c>
      <c r="G67" s="50">
        <v>0</v>
      </c>
    </row>
    <row r="68" spans="1:7" ht="30" x14ac:dyDescent="0.2">
      <c r="A68" s="34">
        <v>7</v>
      </c>
      <c r="B68" s="55" t="s">
        <v>64</v>
      </c>
      <c r="C68" s="35"/>
      <c r="D68" s="34"/>
      <c r="E68" s="57">
        <f>E70+E71</f>
        <v>32730.6</v>
      </c>
      <c r="F68" s="56">
        <f>F71</f>
        <v>16365.3</v>
      </c>
      <c r="G68" s="57">
        <f>G71</f>
        <v>24547.95</v>
      </c>
    </row>
    <row r="69" spans="1:7" x14ac:dyDescent="0.2">
      <c r="A69" s="25"/>
      <c r="B69" s="29" t="s">
        <v>7</v>
      </c>
      <c r="C69" s="35"/>
      <c r="D69" s="34"/>
      <c r="E69" s="57">
        <v>0</v>
      </c>
      <c r="F69" s="56">
        <f t="shared" ref="F69:F72" si="7">E69/12*6</f>
        <v>0</v>
      </c>
      <c r="G69" s="57">
        <f t="shared" ref="G69:G73" si="8">E69/12*9</f>
        <v>0</v>
      </c>
    </row>
    <row r="70" spans="1:7" x14ac:dyDescent="0.2">
      <c r="A70" s="25"/>
      <c r="B70" s="29" t="s">
        <v>8</v>
      </c>
      <c r="C70" s="35"/>
      <c r="D70" s="34"/>
      <c r="E70" s="57">
        <v>0</v>
      </c>
      <c r="F70" s="56">
        <f t="shared" si="7"/>
        <v>0</v>
      </c>
      <c r="G70" s="57">
        <f t="shared" si="8"/>
        <v>0</v>
      </c>
    </row>
    <row r="71" spans="1:7" ht="24.75" customHeight="1" x14ac:dyDescent="0.2">
      <c r="A71" s="25"/>
      <c r="B71" s="29" t="s">
        <v>9</v>
      </c>
      <c r="C71" s="35"/>
      <c r="D71" s="34"/>
      <c r="E71" s="57">
        <f>'Форма 1'!F76</f>
        <v>32730.6</v>
      </c>
      <c r="F71" s="56">
        <v>16365.3</v>
      </c>
      <c r="G71" s="57">
        <v>24547.95</v>
      </c>
    </row>
    <row r="72" spans="1:7" ht="30" x14ac:dyDescent="0.2">
      <c r="A72" s="25"/>
      <c r="B72" s="29" t="s">
        <v>10</v>
      </c>
      <c r="C72" s="35"/>
      <c r="D72" s="34"/>
      <c r="E72" s="57">
        <v>0</v>
      </c>
      <c r="F72" s="56">
        <f t="shared" si="7"/>
        <v>0</v>
      </c>
      <c r="G72" s="57">
        <f t="shared" si="8"/>
        <v>0</v>
      </c>
    </row>
    <row r="73" spans="1:7" x14ac:dyDescent="0.2">
      <c r="A73" s="60"/>
      <c r="B73" s="61" t="s">
        <v>11</v>
      </c>
      <c r="C73" s="36"/>
      <c r="E73" s="62">
        <v>0</v>
      </c>
      <c r="F73" s="62">
        <v>0</v>
      </c>
      <c r="G73" s="63">
        <f t="shared" si="8"/>
        <v>0</v>
      </c>
    </row>
    <row r="74" spans="1:7" ht="0.75" customHeight="1" x14ac:dyDescent="0.2">
      <c r="A74" s="67"/>
      <c r="B74" s="71"/>
      <c r="C74" s="13"/>
      <c r="D74" s="13"/>
      <c r="E74" s="68"/>
      <c r="F74" s="56"/>
      <c r="G74" s="68"/>
    </row>
    <row r="75" spans="1:7" ht="20.25" hidden="1" customHeight="1" x14ac:dyDescent="0.2">
      <c r="A75" s="66"/>
      <c r="B75" s="69"/>
      <c r="C75" s="13"/>
      <c r="D75" s="13"/>
      <c r="E75" s="70"/>
      <c r="F75" s="56"/>
      <c r="G75" s="70"/>
    </row>
    <row r="76" spans="1:7" hidden="1" x14ac:dyDescent="0.2">
      <c r="A76" s="66"/>
      <c r="B76" s="69"/>
      <c r="C76" s="13"/>
      <c r="D76" s="13"/>
      <c r="E76" s="68"/>
      <c r="F76" s="56"/>
      <c r="G76" s="68"/>
    </row>
    <row r="77" spans="1:7" hidden="1" x14ac:dyDescent="0.2">
      <c r="A77" s="66"/>
      <c r="B77" s="69"/>
      <c r="C77" s="13"/>
      <c r="D77" s="13"/>
      <c r="E77" s="68"/>
      <c r="F77" s="56"/>
      <c r="G77" s="68"/>
    </row>
    <row r="78" spans="1:7" ht="18.75" hidden="1" customHeight="1" x14ac:dyDescent="0.2">
      <c r="A78" s="66"/>
      <c r="B78" s="69"/>
      <c r="C78" s="13"/>
      <c r="D78" s="13"/>
      <c r="E78" s="70"/>
      <c r="F78" s="70"/>
      <c r="G78" s="70"/>
    </row>
    <row r="79" spans="1:7" ht="22.5" hidden="1" customHeight="1" x14ac:dyDescent="0.2">
      <c r="A79" s="66"/>
      <c r="B79" s="69"/>
      <c r="C79" s="13"/>
      <c r="D79" s="13"/>
      <c r="E79" s="70"/>
      <c r="F79" s="70"/>
      <c r="G79" s="70"/>
    </row>
    <row r="86" ht="17.25" customHeight="1" x14ac:dyDescent="0.2"/>
    <row r="87" ht="21" customHeight="1" x14ac:dyDescent="0.2"/>
    <row r="103" ht="21" customHeight="1" x14ac:dyDescent="0.2"/>
    <row r="109" ht="18.75" hidden="1" customHeight="1" x14ac:dyDescent="0.2"/>
    <row r="110" ht="19.5" customHeight="1" x14ac:dyDescent="0.2"/>
    <row r="111" ht="2.25" customHeight="1" x14ac:dyDescent="0.2"/>
    <row r="112" ht="15" hidden="1" customHeight="1" x14ac:dyDescent="0.2"/>
    <row r="114" ht="16.5" customHeight="1" x14ac:dyDescent="0.2"/>
    <row r="115" ht="57" customHeight="1" x14ac:dyDescent="0.2"/>
    <row r="116" ht="21.75" customHeight="1" x14ac:dyDescent="0.2"/>
    <row r="117" ht="9.75" customHeight="1" x14ac:dyDescent="0.2"/>
  </sheetData>
  <mergeCells count="5">
    <mergeCell ref="A3:G4"/>
    <mergeCell ref="A5:A6"/>
    <mergeCell ref="B5:B6"/>
    <mergeCell ref="D5:D6"/>
    <mergeCell ref="E5:G5"/>
  </mergeCells>
  <pageMargins left="0.31496062992125984" right="0.31496062992125984" top="0.15748031496062992" bottom="0.15748031496062992" header="0.31496062992125984" footer="0.31496062992125984"/>
  <pageSetup paperSize="9" scale="84" fitToHeight="0" orientation="portrait" r:id="rId1"/>
  <headerFooter differentFirst="1">
    <oddHeader>&amp;C5</oddHeader>
    <firstHeader>&amp;C4</firstHeader>
  </headerFooter>
  <rowBreaks count="1" manualBreakCount="1">
    <brk id="3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1</vt:lpstr>
      <vt:lpstr>Лист1</vt:lpstr>
      <vt:lpstr>Лист2</vt:lpstr>
      <vt:lpstr>Лист3</vt:lpstr>
      <vt:lpstr>Форма 2</vt:lpstr>
      <vt:lpstr>'Форма 1'!Заголовки_для_печати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2025-02-06T05:26:25Z</dcterms:modified>
</cp:coreProperties>
</file>