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60" windowHeight="8130"/>
  </bookViews>
  <sheets>
    <sheet name="РАЗДЕЛ 3" sheetId="1" r:id="rId1"/>
  </sheets>
  <definedNames>
    <definedName name="_xlnm._FilterDatabase" localSheetId="0" hidden="1">'РАЗДЕЛ 3'!$A$11:$M$70</definedName>
    <definedName name="_xlnm.Print_Area" localSheetId="0">'РАЗДЕЛ 3'!$A$1:$M$70</definedName>
  </definedNames>
  <calcPr calcId="145621"/>
</workbook>
</file>

<file path=xl/calcChain.xml><?xml version="1.0" encoding="utf-8"?>
<calcChain xmlns="http://schemas.openxmlformats.org/spreadsheetml/2006/main">
  <c r="D43" i="1" l="1"/>
  <c r="D58" i="1" l="1"/>
  <c r="D57" i="1"/>
  <c r="H53" i="1"/>
  <c r="D55" i="1"/>
  <c r="D54" i="1"/>
  <c r="L53" i="1"/>
  <c r="K53" i="1"/>
  <c r="J53" i="1"/>
  <c r="I53" i="1"/>
  <c r="G53" i="1"/>
  <c r="F53" i="1"/>
  <c r="E53" i="1"/>
  <c r="D64" i="1"/>
  <c r="D63" i="1"/>
  <c r="H59" i="1"/>
  <c r="D61" i="1"/>
  <c r="D60" i="1"/>
  <c r="L59" i="1"/>
  <c r="K59" i="1"/>
  <c r="J59" i="1"/>
  <c r="I59" i="1"/>
  <c r="G59" i="1"/>
  <c r="F59" i="1"/>
  <c r="E59" i="1"/>
  <c r="D52" i="1"/>
  <c r="D51" i="1"/>
  <c r="H47" i="1"/>
  <c r="D49" i="1"/>
  <c r="D48" i="1"/>
  <c r="L47" i="1"/>
  <c r="K47" i="1"/>
  <c r="J47" i="1"/>
  <c r="I47" i="1"/>
  <c r="G47" i="1"/>
  <c r="F47" i="1"/>
  <c r="E47" i="1"/>
  <c r="D46" i="1"/>
  <c r="D45" i="1"/>
  <c r="H41" i="1"/>
  <c r="D42" i="1"/>
  <c r="L41" i="1"/>
  <c r="K41" i="1"/>
  <c r="J41" i="1"/>
  <c r="I41" i="1"/>
  <c r="G41" i="1"/>
  <c r="F41" i="1"/>
  <c r="E41" i="1"/>
  <c r="D53" i="1" l="1"/>
  <c r="D56" i="1"/>
  <c r="D59" i="1"/>
  <c r="D62" i="1"/>
  <c r="D47" i="1"/>
  <c r="D50" i="1"/>
  <c r="D41" i="1"/>
  <c r="D44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6" i="1"/>
  <c r="D37" i="1"/>
  <c r="D39" i="1"/>
  <c r="D40" i="1"/>
  <c r="D65" i="1"/>
  <c r="D66" i="1"/>
  <c r="D67" i="1"/>
  <c r="D68" i="1"/>
  <c r="D69" i="1"/>
  <c r="D70" i="1"/>
  <c r="L12" i="1"/>
  <c r="L13" i="1"/>
  <c r="L15" i="1"/>
  <c r="L16" i="1"/>
  <c r="L17" i="1"/>
  <c r="L20" i="1"/>
  <c r="L14" i="1" s="1"/>
  <c r="L23" i="1"/>
  <c r="L32" i="1"/>
  <c r="L29" i="1" s="1"/>
  <c r="L35" i="1"/>
  <c r="L65" i="1"/>
  <c r="L11" i="1" l="1"/>
  <c r="I35" i="1"/>
  <c r="D38" i="1" l="1"/>
  <c r="F68" i="1" l="1"/>
  <c r="E20" i="1" l="1"/>
  <c r="H32" i="1"/>
  <c r="H29" i="1" s="1"/>
  <c r="G32" i="1"/>
  <c r="G29" i="1" s="1"/>
  <c r="E32" i="1"/>
  <c r="H26" i="1"/>
  <c r="H23" i="1" s="1"/>
  <c r="G26" i="1"/>
  <c r="G23" i="1" s="1"/>
  <c r="K32" i="1"/>
  <c r="K29" i="1" s="1"/>
  <c r="J32" i="1"/>
  <c r="I32" i="1"/>
  <c r="F32" i="1"/>
  <c r="J29" i="1"/>
  <c r="I29" i="1"/>
  <c r="F29" i="1"/>
  <c r="E29" i="1"/>
  <c r="K23" i="1"/>
  <c r="J23" i="1"/>
  <c r="I23" i="1"/>
  <c r="F23" i="1"/>
  <c r="E23" i="1"/>
  <c r="H20" i="1" l="1"/>
  <c r="G20" i="1"/>
  <c r="F20" i="1"/>
  <c r="F12" i="1" l="1"/>
  <c r="G12" i="1"/>
  <c r="H12" i="1"/>
  <c r="I12" i="1"/>
  <c r="J12" i="1"/>
  <c r="K12" i="1"/>
  <c r="F13" i="1"/>
  <c r="G13" i="1"/>
  <c r="H13" i="1"/>
  <c r="I13" i="1"/>
  <c r="J13" i="1"/>
  <c r="K13" i="1"/>
  <c r="G14" i="1"/>
  <c r="H14" i="1"/>
  <c r="I14" i="1"/>
  <c r="F15" i="1"/>
  <c r="G15" i="1"/>
  <c r="H15" i="1"/>
  <c r="I15" i="1"/>
  <c r="J15" i="1"/>
  <c r="K15" i="1"/>
  <c r="F16" i="1"/>
  <c r="G16" i="1"/>
  <c r="H16" i="1"/>
  <c r="I16" i="1"/>
  <c r="J16" i="1"/>
  <c r="K16" i="1"/>
  <c r="E13" i="1"/>
  <c r="D13" i="1" s="1"/>
  <c r="E15" i="1"/>
  <c r="E16" i="1"/>
  <c r="E12" i="1"/>
  <c r="F14" i="1"/>
  <c r="E65" i="1"/>
  <c r="E14" i="1"/>
  <c r="K20" i="1"/>
  <c r="K14" i="1" s="1"/>
  <c r="J20" i="1"/>
  <c r="J14" i="1" s="1"/>
  <c r="I20" i="1"/>
  <c r="E17" i="1"/>
  <c r="D12" i="1" l="1"/>
  <c r="D14" i="1"/>
  <c r="D16" i="1"/>
  <c r="D15" i="1"/>
  <c r="E35" i="1"/>
  <c r="F11" i="1"/>
  <c r="E11" i="1"/>
  <c r="I17" i="1" l="1"/>
  <c r="K65" i="1" l="1"/>
  <c r="J65" i="1"/>
  <c r="I65" i="1"/>
  <c r="H65" i="1"/>
  <c r="G65" i="1"/>
  <c r="F65" i="1"/>
  <c r="K35" i="1"/>
  <c r="G35" i="1"/>
  <c r="J35" i="1"/>
  <c r="H35" i="1"/>
  <c r="F35" i="1"/>
  <c r="K17" i="1"/>
  <c r="J17" i="1"/>
  <c r="H17" i="1"/>
  <c r="G17" i="1"/>
  <c r="F17" i="1"/>
  <c r="D35" i="1" l="1"/>
  <c r="H11" i="1"/>
  <c r="J11" i="1"/>
  <c r="I11" i="1"/>
  <c r="K11" i="1"/>
  <c r="G11" i="1" l="1"/>
  <c r="D11" i="1" s="1"/>
</calcChain>
</file>

<file path=xl/sharedStrings.xml><?xml version="1.0" encoding="utf-8"?>
<sst xmlns="http://schemas.openxmlformats.org/spreadsheetml/2006/main" count="92" uniqueCount="42">
  <si>
    <t>№ п/п</t>
  </si>
  <si>
    <t>Наименование мероприятия / источники расходов на финансирование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</si>
  <si>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</si>
  <si>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</si>
  <si>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</si>
  <si>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</si>
  <si>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</si>
  <si>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</si>
  <si>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</si>
  <si>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внебюджетные источники</t>
  </si>
  <si>
    <t>УЖКХиС</t>
  </si>
  <si>
    <t>2024 год</t>
  </si>
  <si>
    <t>2025 год</t>
  </si>
  <si>
    <t>2026 год</t>
  </si>
  <si>
    <t>2027 год</t>
  </si>
  <si>
    <t>2028 год</t>
  </si>
  <si>
    <t>в том числе местный бюджет на условиях софинансирования</t>
  </si>
  <si>
    <t>Ответственный исполнитель мероприятия</t>
  </si>
  <si>
    <t>Мероприятие 2. Строительство, реконструкция, модернизация, капитальный ремонт, ремонт и содержание объектов, сетей водоснабжения и водоотведения, теплоснабжения, очистных сооружений, трубопроводов питьевого водоснабжения (в том числе содержание нецентрализованных источников); выполнение проектно-сметной документации, инженерных изысканий, прохождение экспертизы проектов в рамках строительства, реконструкции, модернизации, ремонтов объектов водоснабжения и водоотведения, теплоснабжения, а также разработка и актуализация программы комплексного развития систем коммунальной инфраструктуры, схем тепло-, электро-, газо-, водоснабжения и водоотведения городского округа всего, в том числе:</t>
  </si>
  <si>
    <t>2023 год</t>
  </si>
  <si>
    <t>Мероприятие 1. Ремонт, капитальный ремонт и содержание гидротехнических сооружений всего, в том числе:</t>
  </si>
  <si>
    <t>Ремонт Северо-Шайтанского гидротехнического сооружения+Водохозяйственные мероприятия по содержанию гидротехнических сооружений+Капитальный, текущий ремонт гидротехнических сооружений, на условиях софинансирования с участием средств федерального бюджета (ВерхнеШайтанское ГТС)</t>
  </si>
  <si>
    <t>Мероприятие 3. Поставка спец.техники и оборудования для обеспечения водоснабжением и водоотведением, теплоснабжением, очистных сооружений, трубопроводов питьевого водоснабжения (в том числе содержание нецентрализованных источников) всего, в том числе:</t>
  </si>
  <si>
    <t>Приобретение насосного обрудования для скважин водоснабжения Нижне-Сергиинского месторождения+Приобретение специализированного оборудования для очистки иловых отложений  в местах водозабора</t>
  </si>
  <si>
    <t>Ремонт сетей водоснабжения и электроснабжения к скважине №416 Нижне-Сергиинского меторождения+Капитальный ремонт меквартальных линий водоснабжения 7,8-микрорайона  города+Разработка проектно-сметной и рабочей документации и выполнение работ по капитальному ремонту участка водопровода от насосной 3 подъема г. Нижние Серги до бактерицидной станции г.Первоуральск+Разработка проектно-сметной и рабочей документации и выполнение работ по строительству водовода из Галкинского карьера в Билимбаевский пруд городского округа Первоуральск+Разработка проектно-сметной и рабочей документации и выполнение работ по строительству водовода из Билимбаевского пруда в Верхне-Шайтанское водохранилище+Строительство водовода из Билимбаевского пруда в Верхне-Шайтанское водохранилище+Строительство Шишимо-Дарьинского источника водоснабжения+Строительство скважины с разводящими сетями в п.Крылосово</t>
  </si>
  <si>
    <t>УЖКХиС, УралДоломит</t>
  </si>
  <si>
    <t>Мероприятие 1.2. Содержание гидротехнических сооружений всего, в том числе:</t>
  </si>
  <si>
    <t>Мероприятие 1.1. Капитальный ремонт Верхне-Шайтанского гидротехнического сооружения всего, в том числе:</t>
  </si>
  <si>
    <t>1.1.1.</t>
  </si>
  <si>
    <t>1.1.2.</t>
  </si>
  <si>
    <t>1.1.3.</t>
  </si>
  <si>
    <t>1.1.1., 1.1.2.</t>
  </si>
  <si>
    <t>1.1.4.</t>
  </si>
  <si>
    <t>к постановлению Администрации</t>
  </si>
  <si>
    <t>городского округа Первоуральск</t>
  </si>
  <si>
    <t>от__________________ №______</t>
  </si>
  <si>
    <t>Раздел 3. Мероприятия комплексной программы по повышению надежности и качества питьевого водоснабжения населению городского округа Первоуральск до 2030 года</t>
  </si>
  <si>
    <t>Приложение 3</t>
  </si>
  <si>
    <t>Мероприятие 2.1. Строительство скважины с разводящими сетями в п.Крылосово всего, в том числе:</t>
  </si>
  <si>
    <t>Мероприятие 2.2. Разработка проектно-сметной и рабочей документации и выполнение работ по строительству водовода из Галкинского карьера в Билимбаевский пруд городского округа Первоуральск всего, в том числе:</t>
  </si>
  <si>
    <t>Мероприятие 2.3. Разработка проектно-сметной документации и выполнение работ по строительству водовода из Билимбаевского пруда в Верхне-Шайтанское водохранилище всего, в том числе:</t>
  </si>
  <si>
    <t>Мероприятие 2.4. Капитальный ремонт сетей холодного водоснабжения в городе Первоуральск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</si>
</sst>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justify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3 2" xfId="2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G70"/>
  <sheetViews>
    <sheetView tabSelected="1" view="pageBreakPreview" zoomScaleNormal="100" zoomScaleSheetLayoutView="100" workbookViewId="0">
      <selection activeCell="N20" sqref="N20"/>
    </sheetView>
  </sheetViews>
  <sheetFormatPr defaultRowHeight="14.25" x14ac:dyDescent="0.2"/>
  <cols>
    <col min="1" max="1" width="5.28515625" style="2" customWidth="1"/>
    <col min="2" max="2" width="57.5703125" style="2" customWidth="1"/>
    <col min="3" max="3" width="15.140625" style="2" customWidth="1"/>
    <col min="4" max="5" width="13.85546875" style="2" customWidth="1"/>
    <col min="6" max="6" width="13.140625" style="2" customWidth="1"/>
    <col min="7" max="8" width="11.7109375" style="2" customWidth="1"/>
    <col min="9" max="12" width="14.28515625" style="2" customWidth="1"/>
    <col min="13" max="13" width="13.5703125" style="2" customWidth="1"/>
    <col min="14" max="14" width="40.28515625" style="2" customWidth="1"/>
    <col min="15" max="22" width="12.85546875" style="2" customWidth="1"/>
    <col min="23" max="16384" width="9.140625" style="2"/>
  </cols>
  <sheetData>
    <row r="1" spans="1:22" ht="15" x14ac:dyDescent="0.2">
      <c r="J1" s="14" t="s">
        <v>37</v>
      </c>
      <c r="K1" s="1"/>
      <c r="L1" s="1"/>
      <c r="M1" s="1"/>
    </row>
    <row r="2" spans="1:22" ht="15" x14ac:dyDescent="0.2">
      <c r="J2" s="14" t="s">
        <v>33</v>
      </c>
      <c r="K2" s="15"/>
      <c r="L2" s="15"/>
      <c r="M2" s="1"/>
    </row>
    <row r="3" spans="1:22" ht="15" x14ac:dyDescent="0.2">
      <c r="J3" s="14" t="s">
        <v>34</v>
      </c>
      <c r="K3" s="1"/>
      <c r="L3" s="1"/>
      <c r="M3" s="1"/>
    </row>
    <row r="4" spans="1:22" ht="15" x14ac:dyDescent="0.2">
      <c r="J4" s="14" t="s">
        <v>35</v>
      </c>
      <c r="K4" s="1"/>
      <c r="L4" s="1"/>
      <c r="M4" s="1"/>
    </row>
    <row r="5" spans="1:22" s="1" customFormat="1" ht="15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22" s="1" customFormat="1" ht="15" x14ac:dyDescent="0.2">
      <c r="A6" s="21" t="s">
        <v>36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22" s="1" customFormat="1" ht="15" x14ac:dyDescent="0.2">
      <c r="A7" s="3"/>
    </row>
    <row r="8" spans="1:22" ht="100.5" customHeight="1" x14ac:dyDescent="0.2">
      <c r="A8" s="22" t="s">
        <v>0</v>
      </c>
      <c r="B8" s="22" t="s">
        <v>1</v>
      </c>
      <c r="C8" s="22" t="s">
        <v>17</v>
      </c>
      <c r="D8" s="25" t="s">
        <v>2</v>
      </c>
      <c r="E8" s="26"/>
      <c r="F8" s="26"/>
      <c r="G8" s="26"/>
      <c r="H8" s="26"/>
      <c r="I8" s="26"/>
      <c r="J8" s="26"/>
      <c r="K8" s="26"/>
      <c r="L8" s="27"/>
      <c r="M8" s="23" t="s">
        <v>3</v>
      </c>
    </row>
    <row r="9" spans="1:22" x14ac:dyDescent="0.2">
      <c r="A9" s="22"/>
      <c r="B9" s="22"/>
      <c r="C9" s="22"/>
      <c r="D9" s="11" t="s">
        <v>4</v>
      </c>
      <c r="E9" s="12" t="s">
        <v>19</v>
      </c>
      <c r="F9" s="11" t="s">
        <v>11</v>
      </c>
      <c r="G9" s="11" t="s">
        <v>12</v>
      </c>
      <c r="H9" s="11" t="s">
        <v>13</v>
      </c>
      <c r="I9" s="11" t="s">
        <v>14</v>
      </c>
      <c r="J9" s="11" t="s">
        <v>15</v>
      </c>
      <c r="K9" s="11">
        <v>2029</v>
      </c>
      <c r="L9" s="16">
        <v>2030</v>
      </c>
      <c r="M9" s="24"/>
    </row>
    <row r="10" spans="1:22" s="10" customFormat="1" ht="10.5" x14ac:dyDescent="0.15">
      <c r="A10" s="9">
        <v>1</v>
      </c>
      <c r="B10" s="9">
        <v>2</v>
      </c>
      <c r="C10" s="9">
        <v>3</v>
      </c>
      <c r="D10" s="9">
        <v>4</v>
      </c>
      <c r="E10" s="9"/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O10" s="10">
        <v>2023</v>
      </c>
      <c r="P10" s="10">
        <v>2024</v>
      </c>
      <c r="Q10" s="10">
        <v>2025</v>
      </c>
      <c r="R10" s="10">
        <v>2026</v>
      </c>
      <c r="S10" s="10">
        <v>2027</v>
      </c>
      <c r="T10" s="10">
        <v>2028</v>
      </c>
      <c r="U10" s="10">
        <v>2029</v>
      </c>
      <c r="V10" s="10">
        <v>2030</v>
      </c>
    </row>
    <row r="11" spans="1:22" s="1" customFormat="1" ht="15" x14ac:dyDescent="0.2">
      <c r="A11" s="4">
        <v>1</v>
      </c>
      <c r="B11" s="5" t="s">
        <v>5</v>
      </c>
      <c r="C11" s="6"/>
      <c r="D11" s="7">
        <f>SUM(E11:L11)</f>
        <v>20856794.031467505</v>
      </c>
      <c r="E11" s="7">
        <f>E12+E13+E14+E16</f>
        <v>25617.295129999999</v>
      </c>
      <c r="F11" s="7">
        <f>F12+F13+F14+F16</f>
        <v>84430.368140000006</v>
      </c>
      <c r="G11" s="7">
        <f t="shared" ref="G11:K11" si="0">G12+G13+G14+G16</f>
        <v>416384.25169999996</v>
      </c>
      <c r="H11" s="7">
        <f t="shared" si="0"/>
        <v>625283.67167925998</v>
      </c>
      <c r="I11" s="7">
        <f t="shared" si="0"/>
        <v>505287.6</v>
      </c>
      <c r="J11" s="7">
        <f t="shared" si="0"/>
        <v>6523823.6720000003</v>
      </c>
      <c r="K11" s="7">
        <f t="shared" si="0"/>
        <v>6373732.5567100001</v>
      </c>
      <c r="L11" s="7">
        <f t="shared" ref="L11" si="1">L12+L13+L14+L16</f>
        <v>6302234.6161082424</v>
      </c>
      <c r="M11" s="8"/>
      <c r="N11" s="13">
        <v>20856794.031467505</v>
      </c>
      <c r="O11" s="13">
        <v>25617.295129999999</v>
      </c>
      <c r="P11" s="13">
        <v>84430.368140000006</v>
      </c>
      <c r="Q11" s="13">
        <v>416384.25169999996</v>
      </c>
      <c r="R11" s="13">
        <v>625283.67167925998</v>
      </c>
      <c r="S11" s="13">
        <v>505287.6</v>
      </c>
      <c r="T11" s="13">
        <v>6523823.6720000003</v>
      </c>
      <c r="U11" s="13">
        <v>6373732.5567100001</v>
      </c>
      <c r="V11" s="1">
        <v>6302234.6161082424</v>
      </c>
    </row>
    <row r="12" spans="1:22" s="1" customFormat="1" ht="15" x14ac:dyDescent="0.2">
      <c r="A12" s="4">
        <v>2</v>
      </c>
      <c r="B12" s="5" t="s">
        <v>6</v>
      </c>
      <c r="C12" s="6"/>
      <c r="D12" s="7">
        <f>SUM(E12:L12)</f>
        <v>0</v>
      </c>
      <c r="E12" s="7">
        <f t="shared" ref="E12:K16" si="2">E18+E36+E66</f>
        <v>0</v>
      </c>
      <c r="F12" s="7">
        <f t="shared" si="2"/>
        <v>0</v>
      </c>
      <c r="G12" s="7">
        <f t="shared" si="2"/>
        <v>0</v>
      </c>
      <c r="H12" s="7">
        <f t="shared" si="2"/>
        <v>0</v>
      </c>
      <c r="I12" s="7">
        <f t="shared" si="2"/>
        <v>0</v>
      </c>
      <c r="J12" s="7">
        <f t="shared" si="2"/>
        <v>0</v>
      </c>
      <c r="K12" s="7">
        <f t="shared" si="2"/>
        <v>0</v>
      </c>
      <c r="L12" s="7">
        <f t="shared" ref="L12" si="3">L18+L36+L66</f>
        <v>0</v>
      </c>
      <c r="M12" s="4"/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">
        <v>0</v>
      </c>
    </row>
    <row r="13" spans="1:22" s="1" customFormat="1" ht="15" x14ac:dyDescent="0.2">
      <c r="A13" s="4">
        <v>3</v>
      </c>
      <c r="B13" s="5" t="s">
        <v>7</v>
      </c>
      <c r="C13" s="6"/>
      <c r="D13" s="7">
        <f t="shared" ref="D13:D70" si="4">SUM(E13:L13)</f>
        <v>42338.7</v>
      </c>
      <c r="E13" s="7">
        <f t="shared" si="2"/>
        <v>0</v>
      </c>
      <c r="F13" s="7">
        <f t="shared" si="2"/>
        <v>0</v>
      </c>
      <c r="G13" s="7">
        <f t="shared" si="2"/>
        <v>22477.7</v>
      </c>
      <c r="H13" s="7">
        <f t="shared" si="2"/>
        <v>19861</v>
      </c>
      <c r="I13" s="7">
        <f t="shared" si="2"/>
        <v>0</v>
      </c>
      <c r="J13" s="7">
        <f t="shared" si="2"/>
        <v>0</v>
      </c>
      <c r="K13" s="7">
        <f t="shared" si="2"/>
        <v>0</v>
      </c>
      <c r="L13" s="7">
        <f t="shared" ref="L13" si="5">L19+L37+L67</f>
        <v>0</v>
      </c>
      <c r="M13" s="4"/>
      <c r="N13" s="13">
        <v>42338.7</v>
      </c>
      <c r="O13" s="13">
        <v>0</v>
      </c>
      <c r="P13" s="13">
        <v>0</v>
      </c>
      <c r="Q13" s="13">
        <v>22477.7</v>
      </c>
      <c r="R13" s="13">
        <v>19861</v>
      </c>
      <c r="S13" s="13">
        <v>0</v>
      </c>
      <c r="T13" s="13">
        <v>0</v>
      </c>
      <c r="U13" s="13">
        <v>0</v>
      </c>
      <c r="V13" s="1">
        <v>0</v>
      </c>
    </row>
    <row r="14" spans="1:22" s="1" customFormat="1" ht="15" x14ac:dyDescent="0.2">
      <c r="A14" s="4">
        <v>4</v>
      </c>
      <c r="B14" s="5" t="s">
        <v>8</v>
      </c>
      <c r="C14" s="6"/>
      <c r="D14" s="7">
        <f t="shared" si="4"/>
        <v>3107223.0953592602</v>
      </c>
      <c r="E14" s="7">
        <f t="shared" si="2"/>
        <v>25617.295129999999</v>
      </c>
      <c r="F14" s="7">
        <f t="shared" si="2"/>
        <v>77430.368140000006</v>
      </c>
      <c r="G14" s="7">
        <f t="shared" si="2"/>
        <v>393906.55169999995</v>
      </c>
      <c r="H14" s="7">
        <f t="shared" si="2"/>
        <v>605422.67167925998</v>
      </c>
      <c r="I14" s="7">
        <f t="shared" si="2"/>
        <v>505287.6</v>
      </c>
      <c r="J14" s="7">
        <f t="shared" si="2"/>
        <v>623823.67200000002</v>
      </c>
      <c r="K14" s="7">
        <f t="shared" si="2"/>
        <v>473207.93670999998</v>
      </c>
      <c r="L14" s="7">
        <f t="shared" ref="L14" si="6">L20+L38+L68</f>
        <v>402527</v>
      </c>
      <c r="M14" s="4"/>
      <c r="N14" s="13">
        <v>3107223.0953592602</v>
      </c>
      <c r="O14" s="13">
        <v>25617.295129999999</v>
      </c>
      <c r="P14" s="13">
        <v>77430.368140000006</v>
      </c>
      <c r="Q14" s="13">
        <v>393906.55169999995</v>
      </c>
      <c r="R14" s="13">
        <v>605422.67167925998</v>
      </c>
      <c r="S14" s="13">
        <v>505287.6</v>
      </c>
      <c r="T14" s="13">
        <v>623823.67200000002</v>
      </c>
      <c r="U14" s="13">
        <v>473207.93670999998</v>
      </c>
      <c r="V14" s="1">
        <v>402527</v>
      </c>
    </row>
    <row r="15" spans="1:22" s="1" customFormat="1" ht="15" customHeight="1" x14ac:dyDescent="0.2">
      <c r="A15" s="4">
        <v>5</v>
      </c>
      <c r="B15" s="5" t="s">
        <v>16</v>
      </c>
      <c r="C15" s="6"/>
      <c r="D15" s="7">
        <f t="shared" si="4"/>
        <v>0</v>
      </c>
      <c r="E15" s="7">
        <f t="shared" si="2"/>
        <v>0</v>
      </c>
      <c r="F15" s="7">
        <f t="shared" si="2"/>
        <v>0</v>
      </c>
      <c r="G15" s="7">
        <f t="shared" si="2"/>
        <v>0</v>
      </c>
      <c r="H15" s="7">
        <f t="shared" si="2"/>
        <v>0</v>
      </c>
      <c r="I15" s="7">
        <f t="shared" si="2"/>
        <v>0</v>
      </c>
      <c r="J15" s="7">
        <f t="shared" si="2"/>
        <v>0</v>
      </c>
      <c r="K15" s="7">
        <f t="shared" si="2"/>
        <v>0</v>
      </c>
      <c r="L15" s="7">
        <f t="shared" ref="L15" si="7">L21+L39+L69</f>
        <v>0</v>
      </c>
      <c r="M15" s="4"/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">
        <v>0</v>
      </c>
    </row>
    <row r="16" spans="1:22" s="1" customFormat="1" ht="15" x14ac:dyDescent="0.2">
      <c r="A16" s="4">
        <v>6</v>
      </c>
      <c r="B16" s="5" t="s">
        <v>9</v>
      </c>
      <c r="C16" s="6"/>
      <c r="D16" s="7">
        <f t="shared" si="4"/>
        <v>17707232.236108243</v>
      </c>
      <c r="E16" s="7">
        <f t="shared" si="2"/>
        <v>0</v>
      </c>
      <c r="F16" s="7">
        <f t="shared" si="2"/>
        <v>7000</v>
      </c>
      <c r="G16" s="7">
        <f t="shared" si="2"/>
        <v>0</v>
      </c>
      <c r="H16" s="7">
        <f t="shared" si="2"/>
        <v>0</v>
      </c>
      <c r="I16" s="7">
        <f t="shared" si="2"/>
        <v>0</v>
      </c>
      <c r="J16" s="7">
        <f t="shared" si="2"/>
        <v>5900000</v>
      </c>
      <c r="K16" s="7">
        <f t="shared" si="2"/>
        <v>5900524.6200000001</v>
      </c>
      <c r="L16" s="7">
        <f t="shared" ref="L16" si="8">L22+L40+L70</f>
        <v>5899707.6161082424</v>
      </c>
      <c r="M16" s="4"/>
      <c r="N16" s="13">
        <v>17707232.236108243</v>
      </c>
      <c r="O16" s="13">
        <v>0</v>
      </c>
      <c r="P16" s="13">
        <v>7000</v>
      </c>
      <c r="Q16" s="13">
        <v>0</v>
      </c>
      <c r="R16" s="13">
        <v>0</v>
      </c>
      <c r="S16" s="13">
        <v>0</v>
      </c>
      <c r="T16" s="13">
        <v>5900000</v>
      </c>
      <c r="U16" s="13">
        <v>5900524.6200000001</v>
      </c>
      <c r="V16" s="1">
        <v>5899707.6161082424</v>
      </c>
    </row>
    <row r="17" spans="1:14" s="1" customFormat="1" ht="45" x14ac:dyDescent="0.2">
      <c r="A17" s="4">
        <v>7</v>
      </c>
      <c r="B17" s="5" t="s">
        <v>20</v>
      </c>
      <c r="C17" s="6" t="s">
        <v>10</v>
      </c>
      <c r="D17" s="7">
        <f t="shared" si="4"/>
        <v>68470.637470000001</v>
      </c>
      <c r="E17" s="7">
        <f>E18+E19+E20+E22</f>
        <v>3143.3693299999995</v>
      </c>
      <c r="F17" s="7">
        <f>F18+F19+F20+F22</f>
        <v>3212.6681400000002</v>
      </c>
      <c r="G17" s="7">
        <f t="shared" ref="G17:K17" si="9">G18+G19+G20+G22</f>
        <v>27411.3</v>
      </c>
      <c r="H17" s="7">
        <f t="shared" si="9"/>
        <v>24595.3</v>
      </c>
      <c r="I17" s="7">
        <f>I18+I19+I20+I22</f>
        <v>2527</v>
      </c>
      <c r="J17" s="7">
        <f t="shared" si="9"/>
        <v>2527</v>
      </c>
      <c r="K17" s="7">
        <f t="shared" si="9"/>
        <v>2527</v>
      </c>
      <c r="L17" s="7">
        <f t="shared" ref="L17" si="10">L18+L19+L20+L22</f>
        <v>2527</v>
      </c>
      <c r="M17" s="8" t="s">
        <v>31</v>
      </c>
      <c r="N17" s="1" t="s">
        <v>21</v>
      </c>
    </row>
    <row r="18" spans="1:14" s="1" customFormat="1" ht="15" customHeight="1" x14ac:dyDescent="0.2">
      <c r="A18" s="4">
        <v>8</v>
      </c>
      <c r="B18" s="5" t="s">
        <v>6</v>
      </c>
      <c r="C18" s="6"/>
      <c r="D18" s="7">
        <f t="shared" si="4"/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8"/>
    </row>
    <row r="19" spans="1:14" s="1" customFormat="1" ht="15" x14ac:dyDescent="0.2">
      <c r="A19" s="4">
        <v>9</v>
      </c>
      <c r="B19" s="5" t="s">
        <v>7</v>
      </c>
      <c r="C19" s="6"/>
      <c r="D19" s="7">
        <f t="shared" si="4"/>
        <v>42338.7</v>
      </c>
      <c r="E19" s="7">
        <v>0</v>
      </c>
      <c r="F19" s="7">
        <v>0</v>
      </c>
      <c r="G19" s="7">
        <v>22477.7</v>
      </c>
      <c r="H19" s="7">
        <v>19861</v>
      </c>
      <c r="I19" s="7">
        <v>0</v>
      </c>
      <c r="J19" s="7">
        <v>0</v>
      </c>
      <c r="K19" s="7">
        <v>0</v>
      </c>
      <c r="L19" s="7">
        <v>0</v>
      </c>
      <c r="M19" s="8"/>
    </row>
    <row r="20" spans="1:14" s="1" customFormat="1" ht="15" x14ac:dyDescent="0.2">
      <c r="A20" s="4">
        <v>10</v>
      </c>
      <c r="B20" s="5" t="s">
        <v>8</v>
      </c>
      <c r="C20" s="6"/>
      <c r="D20" s="7">
        <f t="shared" si="4"/>
        <v>26131.937469999997</v>
      </c>
      <c r="E20" s="7">
        <f>544.46822+2598.90111</f>
        <v>3143.3693299999995</v>
      </c>
      <c r="F20" s="7">
        <f>0+3212.66814</f>
        <v>3212.6681400000002</v>
      </c>
      <c r="G20" s="7">
        <f>0+2436+24975.3-22477.7</f>
        <v>4933.5999999999985</v>
      </c>
      <c r="H20" s="7">
        <f>0+2527+22068.3-19861</f>
        <v>4734.2999999999993</v>
      </c>
      <c r="I20" s="7">
        <f t="shared" ref="I20:L20" si="11">0+2527</f>
        <v>2527</v>
      </c>
      <c r="J20" s="7">
        <f t="shared" si="11"/>
        <v>2527</v>
      </c>
      <c r="K20" s="7">
        <f t="shared" si="11"/>
        <v>2527</v>
      </c>
      <c r="L20" s="7">
        <f t="shared" si="11"/>
        <v>2527</v>
      </c>
      <c r="M20" s="8"/>
    </row>
    <row r="21" spans="1:14" s="1" customFormat="1" ht="15" customHeight="1" x14ac:dyDescent="0.2">
      <c r="A21" s="4">
        <v>11</v>
      </c>
      <c r="B21" s="5" t="s">
        <v>16</v>
      </c>
      <c r="C21" s="6"/>
      <c r="D21" s="7">
        <f t="shared" si="4"/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8"/>
    </row>
    <row r="22" spans="1:14" s="1" customFormat="1" ht="15" x14ac:dyDescent="0.2">
      <c r="A22" s="4">
        <v>12</v>
      </c>
      <c r="B22" s="5" t="s">
        <v>9</v>
      </c>
      <c r="C22" s="6"/>
      <c r="D22" s="7">
        <f t="shared" si="4"/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8"/>
    </row>
    <row r="23" spans="1:14" s="1" customFormat="1" ht="45" x14ac:dyDescent="0.2">
      <c r="A23" s="4">
        <v>13</v>
      </c>
      <c r="B23" s="5" t="s">
        <v>27</v>
      </c>
      <c r="C23" s="6"/>
      <c r="D23" s="7">
        <f t="shared" si="4"/>
        <v>47043.6</v>
      </c>
      <c r="E23" s="7">
        <f>E24+E25+E26+E28</f>
        <v>0</v>
      </c>
      <c r="F23" s="7">
        <f>F24+F25+F26+F28</f>
        <v>0</v>
      </c>
      <c r="G23" s="7">
        <f t="shared" ref="G23:H23" si="12">G24+G25+G26+G28</f>
        <v>24975.3</v>
      </c>
      <c r="H23" s="7">
        <f t="shared" si="12"/>
        <v>22068.3</v>
      </c>
      <c r="I23" s="7">
        <f>I24+I25+I26+I28</f>
        <v>0</v>
      </c>
      <c r="J23" s="7">
        <f t="shared" ref="J23:K23" si="13">J24+J25+J26+J28</f>
        <v>0</v>
      </c>
      <c r="K23" s="7">
        <f t="shared" si="13"/>
        <v>0</v>
      </c>
      <c r="L23" s="7">
        <f t="shared" ref="L23" si="14">L24+L25+L26+L28</f>
        <v>0</v>
      </c>
      <c r="M23" s="8" t="s">
        <v>28</v>
      </c>
    </row>
    <row r="24" spans="1:14" s="1" customFormat="1" ht="15" x14ac:dyDescent="0.2">
      <c r="A24" s="4">
        <v>14</v>
      </c>
      <c r="B24" s="5" t="s">
        <v>6</v>
      </c>
      <c r="C24" s="6"/>
      <c r="D24" s="7">
        <f t="shared" si="4"/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8"/>
    </row>
    <row r="25" spans="1:14" s="1" customFormat="1" ht="15" x14ac:dyDescent="0.2">
      <c r="A25" s="4">
        <v>15</v>
      </c>
      <c r="B25" s="5" t="s">
        <v>7</v>
      </c>
      <c r="C25" s="6"/>
      <c r="D25" s="7">
        <f t="shared" si="4"/>
        <v>42338.7</v>
      </c>
      <c r="E25" s="7">
        <v>0</v>
      </c>
      <c r="F25" s="7">
        <v>0</v>
      </c>
      <c r="G25" s="7">
        <v>22477.7</v>
      </c>
      <c r="H25" s="7">
        <v>19861</v>
      </c>
      <c r="I25" s="7">
        <v>0</v>
      </c>
      <c r="J25" s="7">
        <v>0</v>
      </c>
      <c r="K25" s="7">
        <v>0</v>
      </c>
      <c r="L25" s="7">
        <v>0</v>
      </c>
      <c r="M25" s="8"/>
    </row>
    <row r="26" spans="1:14" s="1" customFormat="1" ht="15" x14ac:dyDescent="0.2">
      <c r="A26" s="4">
        <v>16</v>
      </c>
      <c r="B26" s="5" t="s">
        <v>8</v>
      </c>
      <c r="C26" s="6"/>
      <c r="D26" s="7">
        <f t="shared" si="4"/>
        <v>4704.8999999999978</v>
      </c>
      <c r="E26" s="7">
        <v>0</v>
      </c>
      <c r="F26" s="7">
        <v>0</v>
      </c>
      <c r="G26" s="7">
        <f>0+24975.3-22477.7</f>
        <v>2497.5999999999985</v>
      </c>
      <c r="H26" s="7">
        <f>0+22068.3-19861</f>
        <v>2207.2999999999993</v>
      </c>
      <c r="I26" s="7">
        <v>0</v>
      </c>
      <c r="J26" s="7">
        <v>0</v>
      </c>
      <c r="K26" s="7">
        <v>0</v>
      </c>
      <c r="L26" s="7">
        <v>0</v>
      </c>
      <c r="M26" s="8"/>
    </row>
    <row r="27" spans="1:14" s="1" customFormat="1" ht="30" x14ac:dyDescent="0.2">
      <c r="A27" s="4">
        <v>17</v>
      </c>
      <c r="B27" s="5" t="s">
        <v>16</v>
      </c>
      <c r="C27" s="6"/>
      <c r="D27" s="7">
        <f t="shared" si="4"/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8"/>
    </row>
    <row r="28" spans="1:14" s="1" customFormat="1" ht="15" x14ac:dyDescent="0.2">
      <c r="A28" s="4">
        <v>18</v>
      </c>
      <c r="B28" s="5" t="s">
        <v>9</v>
      </c>
      <c r="C28" s="6"/>
      <c r="D28" s="7">
        <f t="shared" si="4"/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8"/>
    </row>
    <row r="29" spans="1:14" s="1" customFormat="1" ht="30" x14ac:dyDescent="0.2">
      <c r="A29" s="4">
        <v>19</v>
      </c>
      <c r="B29" s="5" t="s">
        <v>26</v>
      </c>
      <c r="C29" s="6"/>
      <c r="D29" s="7">
        <f t="shared" si="4"/>
        <v>20882.56925</v>
      </c>
      <c r="E29" s="7">
        <f>E30+E31+E32+E34</f>
        <v>2598.9011099999998</v>
      </c>
      <c r="F29" s="7">
        <f>F30+F31+F32+F34</f>
        <v>3212.6681400000002</v>
      </c>
      <c r="G29" s="7">
        <f t="shared" ref="G29:H29" si="15">G30+G31+G32+G34</f>
        <v>2436</v>
      </c>
      <c r="H29" s="7">
        <f t="shared" si="15"/>
        <v>2527</v>
      </c>
      <c r="I29" s="7">
        <f>I30+I31+I32+I34</f>
        <v>2527</v>
      </c>
      <c r="J29" s="7">
        <f t="shared" ref="J29:K29" si="16">J30+J31+J32+J34</f>
        <v>2527</v>
      </c>
      <c r="K29" s="7">
        <f t="shared" si="16"/>
        <v>2527</v>
      </c>
      <c r="L29" s="7">
        <f t="shared" ref="L29" si="17">L30+L31+L32+L34</f>
        <v>2527</v>
      </c>
      <c r="M29" s="8" t="s">
        <v>29</v>
      </c>
    </row>
    <row r="30" spans="1:14" s="1" customFormat="1" ht="15" x14ac:dyDescent="0.2">
      <c r="A30" s="4">
        <v>20</v>
      </c>
      <c r="B30" s="5" t="s">
        <v>6</v>
      </c>
      <c r="C30" s="6"/>
      <c r="D30" s="7">
        <f t="shared" si="4"/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8"/>
    </row>
    <row r="31" spans="1:14" s="1" customFormat="1" ht="15" x14ac:dyDescent="0.2">
      <c r="A31" s="4">
        <v>21</v>
      </c>
      <c r="B31" s="5" t="s">
        <v>7</v>
      </c>
      <c r="C31" s="6"/>
      <c r="D31" s="7">
        <f t="shared" si="4"/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8"/>
    </row>
    <row r="32" spans="1:14" s="1" customFormat="1" ht="15" x14ac:dyDescent="0.2">
      <c r="A32" s="4">
        <v>22</v>
      </c>
      <c r="B32" s="5" t="s">
        <v>8</v>
      </c>
      <c r="C32" s="6"/>
      <c r="D32" s="7">
        <f t="shared" si="4"/>
        <v>20882.56925</v>
      </c>
      <c r="E32" s="7">
        <f>2598.90111</f>
        <v>2598.9011099999998</v>
      </c>
      <c r="F32" s="7">
        <f>0+3212.66814</f>
        <v>3212.6681400000002</v>
      </c>
      <c r="G32" s="7">
        <f>0+2436</f>
        <v>2436</v>
      </c>
      <c r="H32" s="7">
        <f>0+2527</f>
        <v>2527</v>
      </c>
      <c r="I32" s="7">
        <f t="shared" ref="I32:L32" si="18">0+2527</f>
        <v>2527</v>
      </c>
      <c r="J32" s="7">
        <f t="shared" si="18"/>
        <v>2527</v>
      </c>
      <c r="K32" s="7">
        <f t="shared" si="18"/>
        <v>2527</v>
      </c>
      <c r="L32" s="7">
        <f t="shared" si="18"/>
        <v>2527</v>
      </c>
      <c r="M32" s="8"/>
    </row>
    <row r="33" spans="1:33" s="1" customFormat="1" ht="30" x14ac:dyDescent="0.2">
      <c r="A33" s="4">
        <v>23</v>
      </c>
      <c r="B33" s="5" t="s">
        <v>16</v>
      </c>
      <c r="C33" s="6"/>
      <c r="D33" s="7">
        <f t="shared" si="4"/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8"/>
    </row>
    <row r="34" spans="1:33" s="1" customFormat="1" ht="15" x14ac:dyDescent="0.2">
      <c r="A34" s="4">
        <v>24</v>
      </c>
      <c r="B34" s="5" t="s">
        <v>9</v>
      </c>
      <c r="C34" s="6"/>
      <c r="D34" s="7">
        <f t="shared" si="4"/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8"/>
    </row>
    <row r="35" spans="1:33" s="1" customFormat="1" ht="210" customHeight="1" x14ac:dyDescent="0.2">
      <c r="A35" s="4">
        <v>25</v>
      </c>
      <c r="B35" s="5" t="s">
        <v>18</v>
      </c>
      <c r="C35" s="6" t="s">
        <v>25</v>
      </c>
      <c r="D35" s="7">
        <f t="shared" si="4"/>
        <v>20764105.693997502</v>
      </c>
      <c r="E35" s="7">
        <f>E36+E37+E38+E40</f>
        <v>22473.925800000001</v>
      </c>
      <c r="F35" s="7">
        <f>F36+F37+F38+F40</f>
        <v>57000</v>
      </c>
      <c r="G35" s="7">
        <f t="shared" ref="G35:K35" si="19">G36+G37+G38+G40</f>
        <v>388972.95169999998</v>
      </c>
      <c r="H35" s="7">
        <f t="shared" si="19"/>
        <v>600688.37167925993</v>
      </c>
      <c r="I35" s="7">
        <f>I36+I37+I38+I40</f>
        <v>502760.6</v>
      </c>
      <c r="J35" s="7">
        <f t="shared" si="19"/>
        <v>6521296.6720000003</v>
      </c>
      <c r="K35" s="7">
        <f t="shared" si="19"/>
        <v>6371205.5567100001</v>
      </c>
      <c r="L35" s="7">
        <f t="shared" ref="L35" si="20">L36+L37+L38+L40</f>
        <v>6299707.6161082424</v>
      </c>
      <c r="M35" s="8" t="s">
        <v>30</v>
      </c>
      <c r="N35" s="19" t="s">
        <v>24</v>
      </c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1:33" s="1" customFormat="1" ht="15" x14ac:dyDescent="0.2">
      <c r="A36" s="4">
        <v>26</v>
      </c>
      <c r="B36" s="5" t="s">
        <v>6</v>
      </c>
      <c r="C36" s="6"/>
      <c r="D36" s="7">
        <f t="shared" si="4"/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8"/>
      <c r="N36" s="19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</row>
    <row r="37" spans="1:33" s="1" customFormat="1" ht="15" x14ac:dyDescent="0.2">
      <c r="A37" s="4">
        <v>27</v>
      </c>
      <c r="B37" s="5" t="s">
        <v>7</v>
      </c>
      <c r="C37" s="6"/>
      <c r="D37" s="7">
        <f t="shared" si="4"/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8"/>
      <c r="N37" s="19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</row>
    <row r="38" spans="1:33" s="1" customFormat="1" ht="15" x14ac:dyDescent="0.2">
      <c r="A38" s="4">
        <v>28</v>
      </c>
      <c r="B38" s="5" t="s">
        <v>8</v>
      </c>
      <c r="C38" s="6"/>
      <c r="D38" s="7">
        <f t="shared" si="4"/>
        <v>3056873.4578892598</v>
      </c>
      <c r="E38" s="7">
        <v>22473.925800000001</v>
      </c>
      <c r="F38" s="7">
        <v>50000</v>
      </c>
      <c r="G38" s="7">
        <v>388972.95169999998</v>
      </c>
      <c r="H38" s="7">
        <v>600688.37167925993</v>
      </c>
      <c r="I38" s="7">
        <v>502760.6</v>
      </c>
      <c r="J38" s="7">
        <v>621296.67200000002</v>
      </c>
      <c r="K38" s="7">
        <v>470680.93670999998</v>
      </c>
      <c r="L38" s="7">
        <v>400000</v>
      </c>
      <c r="M38" s="8"/>
      <c r="N38" s="19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</row>
    <row r="39" spans="1:33" s="1" customFormat="1" ht="15" customHeight="1" x14ac:dyDescent="0.2">
      <c r="A39" s="4">
        <v>29</v>
      </c>
      <c r="B39" s="5" t="s">
        <v>16</v>
      </c>
      <c r="C39" s="6"/>
      <c r="D39" s="7">
        <f t="shared" si="4"/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8"/>
      <c r="N39" s="19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</row>
    <row r="40" spans="1:33" s="1" customFormat="1" ht="15" x14ac:dyDescent="0.2">
      <c r="A40" s="4">
        <v>30</v>
      </c>
      <c r="B40" s="5" t="s">
        <v>9</v>
      </c>
      <c r="C40" s="6"/>
      <c r="D40" s="7">
        <f t="shared" si="4"/>
        <v>17707232.236108243</v>
      </c>
      <c r="E40" s="7">
        <v>0</v>
      </c>
      <c r="F40" s="7">
        <v>7000</v>
      </c>
      <c r="G40" s="7">
        <v>0</v>
      </c>
      <c r="H40" s="7">
        <v>0</v>
      </c>
      <c r="I40" s="7">
        <v>0</v>
      </c>
      <c r="J40" s="7">
        <v>5900000</v>
      </c>
      <c r="K40" s="7">
        <v>5900524.6200000001</v>
      </c>
      <c r="L40" s="7">
        <v>5899707.6161082424</v>
      </c>
      <c r="M40" s="8"/>
      <c r="N40" s="19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</row>
    <row r="41" spans="1:33" s="1" customFormat="1" ht="30" x14ac:dyDescent="0.2">
      <c r="A41" s="4">
        <v>31</v>
      </c>
      <c r="B41" s="5" t="s">
        <v>38</v>
      </c>
      <c r="C41" s="6"/>
      <c r="D41" s="7">
        <f t="shared" ref="D41:D58" si="21">SUM(E41:L41)</f>
        <v>189112.5588</v>
      </c>
      <c r="E41" s="7">
        <f>E42+E43+E44+E46</f>
        <v>0</v>
      </c>
      <c r="F41" s="7">
        <f>F42+F43+F44+F46</f>
        <v>0</v>
      </c>
      <c r="G41" s="7">
        <f t="shared" ref="G41:H41" si="22">G42+G43+G44+G46</f>
        <v>189112.5588</v>
      </c>
      <c r="H41" s="7">
        <f t="shared" si="22"/>
        <v>0</v>
      </c>
      <c r="I41" s="7">
        <f>I42+I43+I44+I46</f>
        <v>0</v>
      </c>
      <c r="J41" s="7">
        <f t="shared" ref="J41:L41" si="23">J42+J43+J44+J46</f>
        <v>0</v>
      </c>
      <c r="K41" s="7">
        <f t="shared" si="23"/>
        <v>0</v>
      </c>
      <c r="L41" s="7">
        <f t="shared" si="23"/>
        <v>0</v>
      </c>
      <c r="M41" s="8" t="s">
        <v>30</v>
      </c>
      <c r="N41" s="18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</row>
    <row r="42" spans="1:33" s="1" customFormat="1" ht="15" x14ac:dyDescent="0.2">
      <c r="A42" s="4">
        <v>32</v>
      </c>
      <c r="B42" s="5" t="s">
        <v>6</v>
      </c>
      <c r="C42" s="6"/>
      <c r="D42" s="7">
        <f t="shared" si="21"/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8"/>
      <c r="N42" s="18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</row>
    <row r="43" spans="1:33" s="1" customFormat="1" ht="15" x14ac:dyDescent="0.2">
      <c r="A43" s="4">
        <v>33</v>
      </c>
      <c r="B43" s="5" t="s">
        <v>7</v>
      </c>
      <c r="C43" s="6"/>
      <c r="D43" s="7">
        <f t="shared" si="21"/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8"/>
      <c r="N43" s="18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</row>
    <row r="44" spans="1:33" s="1" customFormat="1" ht="15" x14ac:dyDescent="0.2">
      <c r="A44" s="4">
        <v>34</v>
      </c>
      <c r="B44" s="5" t="s">
        <v>8</v>
      </c>
      <c r="C44" s="6"/>
      <c r="D44" s="7">
        <f t="shared" si="21"/>
        <v>189112.5588</v>
      </c>
      <c r="E44" s="7">
        <v>0</v>
      </c>
      <c r="F44" s="7">
        <v>0</v>
      </c>
      <c r="G44" s="7">
        <v>189112.5588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8"/>
      <c r="N44" s="18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</row>
    <row r="45" spans="1:33" s="1" customFormat="1" ht="30" x14ac:dyDescent="0.2">
      <c r="A45" s="4">
        <v>35</v>
      </c>
      <c r="B45" s="5" t="s">
        <v>16</v>
      </c>
      <c r="C45" s="6"/>
      <c r="D45" s="7">
        <f t="shared" si="21"/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8"/>
      <c r="N45" s="18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</row>
    <row r="46" spans="1:33" s="1" customFormat="1" ht="15" x14ac:dyDescent="0.2">
      <c r="A46" s="4">
        <v>36</v>
      </c>
      <c r="B46" s="5" t="s">
        <v>9</v>
      </c>
      <c r="C46" s="6"/>
      <c r="D46" s="7">
        <f t="shared" si="21"/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8"/>
      <c r="N46" s="18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</row>
    <row r="47" spans="1:33" s="1" customFormat="1" ht="75" x14ac:dyDescent="0.2">
      <c r="A47" s="4">
        <v>37</v>
      </c>
      <c r="B47" s="5" t="s">
        <v>39</v>
      </c>
      <c r="C47" s="6"/>
      <c r="D47" s="7">
        <f t="shared" si="21"/>
        <v>85610.3</v>
      </c>
      <c r="E47" s="7">
        <f>E48+E49+E50+E52</f>
        <v>0</v>
      </c>
      <c r="F47" s="7">
        <f>F48+F49+F50+F52</f>
        <v>50000</v>
      </c>
      <c r="G47" s="7">
        <f t="shared" ref="G47:H47" si="24">G48+G49+G50+G52</f>
        <v>35610.300000000003</v>
      </c>
      <c r="H47" s="7">
        <f t="shared" si="24"/>
        <v>0</v>
      </c>
      <c r="I47" s="7">
        <f>I48+I49+I50+I52</f>
        <v>0</v>
      </c>
      <c r="J47" s="7">
        <f t="shared" ref="J47:L47" si="25">J48+J49+J50+J52</f>
        <v>0</v>
      </c>
      <c r="K47" s="7">
        <f t="shared" si="25"/>
        <v>0</v>
      </c>
      <c r="L47" s="7">
        <f t="shared" si="25"/>
        <v>0</v>
      </c>
      <c r="M47" s="8" t="s">
        <v>30</v>
      </c>
      <c r="N47" s="18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</row>
    <row r="48" spans="1:33" s="1" customFormat="1" ht="15" x14ac:dyDescent="0.2">
      <c r="A48" s="4">
        <v>38</v>
      </c>
      <c r="B48" s="5" t="s">
        <v>6</v>
      </c>
      <c r="C48" s="6"/>
      <c r="D48" s="7">
        <f t="shared" si="21"/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8"/>
      <c r="N48" s="18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</row>
    <row r="49" spans="1:33" s="1" customFormat="1" ht="15" x14ac:dyDescent="0.2">
      <c r="A49" s="4">
        <v>39</v>
      </c>
      <c r="B49" s="5" t="s">
        <v>7</v>
      </c>
      <c r="C49" s="6"/>
      <c r="D49" s="7">
        <f t="shared" si="21"/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8"/>
      <c r="N49" s="18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</row>
    <row r="50" spans="1:33" s="1" customFormat="1" ht="15" x14ac:dyDescent="0.2">
      <c r="A50" s="4">
        <v>40</v>
      </c>
      <c r="B50" s="5" t="s">
        <v>8</v>
      </c>
      <c r="C50" s="6"/>
      <c r="D50" s="7">
        <f t="shared" si="21"/>
        <v>85610.3</v>
      </c>
      <c r="E50" s="7">
        <v>0</v>
      </c>
      <c r="F50" s="7">
        <v>50000</v>
      </c>
      <c r="G50" s="7">
        <v>35610.300000000003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8"/>
      <c r="N50" s="18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</row>
    <row r="51" spans="1:33" s="1" customFormat="1" ht="30" x14ac:dyDescent="0.2">
      <c r="A51" s="4">
        <v>41</v>
      </c>
      <c r="B51" s="5" t="s">
        <v>16</v>
      </c>
      <c r="C51" s="6"/>
      <c r="D51" s="7">
        <f t="shared" si="21"/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8"/>
      <c r="N51" s="18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</row>
    <row r="52" spans="1:33" s="1" customFormat="1" ht="15" x14ac:dyDescent="0.2">
      <c r="A52" s="4">
        <v>42</v>
      </c>
      <c r="B52" s="5" t="s">
        <v>9</v>
      </c>
      <c r="C52" s="6"/>
      <c r="D52" s="7">
        <f t="shared" si="21"/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8"/>
      <c r="N52" s="18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</row>
    <row r="53" spans="1:33" s="1" customFormat="1" ht="66.75" customHeight="1" x14ac:dyDescent="0.2">
      <c r="A53" s="4">
        <v>43</v>
      </c>
      <c r="B53" s="5" t="s">
        <v>40</v>
      </c>
      <c r="C53" s="6"/>
      <c r="D53" s="7">
        <f t="shared" si="21"/>
        <v>248655.05097926004</v>
      </c>
      <c r="E53" s="7">
        <f>E54+E55+E56+E58</f>
        <v>0</v>
      </c>
      <c r="F53" s="7">
        <f>F54+F55+F56+F58</f>
        <v>7961.6993000000002</v>
      </c>
      <c r="G53" s="7">
        <f t="shared" ref="G53:H53" si="26">G54+G55+G56+G58</f>
        <v>240693.35167926003</v>
      </c>
      <c r="H53" s="7">
        <f t="shared" si="26"/>
        <v>0</v>
      </c>
      <c r="I53" s="7">
        <f>I54+I55+I56+I58</f>
        <v>0</v>
      </c>
      <c r="J53" s="7">
        <f t="shared" ref="J53:L53" si="27">J54+J55+J56+J58</f>
        <v>0</v>
      </c>
      <c r="K53" s="7">
        <f t="shared" si="27"/>
        <v>0</v>
      </c>
      <c r="L53" s="7">
        <f t="shared" si="27"/>
        <v>0</v>
      </c>
      <c r="M53" s="8" t="s">
        <v>30</v>
      </c>
      <c r="N53" s="18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</row>
    <row r="54" spans="1:33" s="1" customFormat="1" ht="15.75" customHeight="1" x14ac:dyDescent="0.2">
      <c r="A54" s="4">
        <v>44</v>
      </c>
      <c r="B54" s="5" t="s">
        <v>6</v>
      </c>
      <c r="C54" s="6"/>
      <c r="D54" s="7">
        <f t="shared" si="21"/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8"/>
      <c r="N54" s="18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</row>
    <row r="55" spans="1:33" s="1" customFormat="1" ht="15.75" customHeight="1" x14ac:dyDescent="0.2">
      <c r="A55" s="4">
        <v>45</v>
      </c>
      <c r="B55" s="5" t="s">
        <v>7</v>
      </c>
      <c r="C55" s="6"/>
      <c r="D55" s="7">
        <f t="shared" si="21"/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8"/>
      <c r="N55" s="18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</row>
    <row r="56" spans="1:33" s="1" customFormat="1" ht="15.75" customHeight="1" x14ac:dyDescent="0.2">
      <c r="A56" s="4">
        <v>46</v>
      </c>
      <c r="B56" s="5" t="s">
        <v>8</v>
      </c>
      <c r="C56" s="6"/>
      <c r="D56" s="7">
        <f t="shared" si="21"/>
        <v>248655.05097926004</v>
      </c>
      <c r="E56" s="7">
        <v>0</v>
      </c>
      <c r="F56" s="7">
        <v>7961.6993000000002</v>
      </c>
      <c r="G56" s="7">
        <v>240693.35167926003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8"/>
      <c r="N56" s="18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</row>
    <row r="57" spans="1:33" s="1" customFormat="1" ht="15.75" customHeight="1" x14ac:dyDescent="0.2">
      <c r="A57" s="4">
        <v>47</v>
      </c>
      <c r="B57" s="5" t="s">
        <v>16</v>
      </c>
      <c r="C57" s="6"/>
      <c r="D57" s="7">
        <f t="shared" si="21"/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8"/>
      <c r="N57" s="18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</row>
    <row r="58" spans="1:33" s="1" customFormat="1" ht="15" x14ac:dyDescent="0.2">
      <c r="A58" s="4">
        <v>48</v>
      </c>
      <c r="B58" s="5" t="s">
        <v>9</v>
      </c>
      <c r="C58" s="6"/>
      <c r="D58" s="7">
        <f t="shared" si="21"/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8"/>
      <c r="N58" s="18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</row>
    <row r="59" spans="1:33" s="1" customFormat="1" ht="34.5" customHeight="1" x14ac:dyDescent="0.2">
      <c r="A59" s="4">
        <v>49</v>
      </c>
      <c r="B59" s="5" t="s">
        <v>41</v>
      </c>
      <c r="C59" s="6"/>
      <c r="D59" s="7">
        <f t="shared" ref="D59:D64" si="28">SUM(E59:L59)</f>
        <v>2004052.2919999999</v>
      </c>
      <c r="E59" s="7">
        <f>E60+E61+E62+E64</f>
        <v>0</v>
      </c>
      <c r="F59" s="7">
        <f>F60+F61+F62+F64</f>
        <v>0</v>
      </c>
      <c r="G59" s="7">
        <f t="shared" ref="G59:H59" si="29">G60+G61+G62+G64</f>
        <v>0</v>
      </c>
      <c r="H59" s="7">
        <f t="shared" si="29"/>
        <v>359995.01999999996</v>
      </c>
      <c r="I59" s="7">
        <f>I60+I61+I62+I64</f>
        <v>362760.6</v>
      </c>
      <c r="J59" s="7">
        <f t="shared" ref="J59:L59" si="30">J60+J61+J62+J64</f>
        <v>481296.67199999996</v>
      </c>
      <c r="K59" s="7">
        <f t="shared" si="30"/>
        <v>400000</v>
      </c>
      <c r="L59" s="7">
        <f t="shared" si="30"/>
        <v>400000</v>
      </c>
      <c r="M59" s="8" t="s">
        <v>30</v>
      </c>
      <c r="N59" s="18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</row>
    <row r="60" spans="1:33" s="1" customFormat="1" ht="15.75" customHeight="1" x14ac:dyDescent="0.2">
      <c r="A60" s="4">
        <v>50</v>
      </c>
      <c r="B60" s="5" t="s">
        <v>6</v>
      </c>
      <c r="C60" s="6"/>
      <c r="D60" s="7">
        <f t="shared" si="28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8"/>
      <c r="N60" s="18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</row>
    <row r="61" spans="1:33" s="1" customFormat="1" ht="15.75" customHeight="1" x14ac:dyDescent="0.2">
      <c r="A61" s="4">
        <v>51</v>
      </c>
      <c r="B61" s="5" t="s">
        <v>7</v>
      </c>
      <c r="C61" s="6"/>
      <c r="D61" s="7">
        <f t="shared" si="28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8"/>
      <c r="N61" s="18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</row>
    <row r="62" spans="1:33" s="1" customFormat="1" ht="15.75" customHeight="1" x14ac:dyDescent="0.2">
      <c r="A62" s="4">
        <v>52</v>
      </c>
      <c r="B62" s="5" t="s">
        <v>8</v>
      </c>
      <c r="C62" s="6"/>
      <c r="D62" s="7">
        <f t="shared" si="28"/>
        <v>2004052.2919999999</v>
      </c>
      <c r="E62" s="7">
        <v>0</v>
      </c>
      <c r="F62" s="7">
        <v>0</v>
      </c>
      <c r="G62" s="7">
        <v>0</v>
      </c>
      <c r="H62" s="7">
        <v>359995.01999999996</v>
      </c>
      <c r="I62" s="7">
        <v>362760.6</v>
      </c>
      <c r="J62" s="7">
        <v>481296.67199999996</v>
      </c>
      <c r="K62" s="7">
        <v>400000</v>
      </c>
      <c r="L62" s="7">
        <v>400000</v>
      </c>
      <c r="M62" s="8"/>
      <c r="N62" s="18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</row>
    <row r="63" spans="1:33" s="1" customFormat="1" ht="15.75" customHeight="1" x14ac:dyDescent="0.2">
      <c r="A63" s="4">
        <v>53</v>
      </c>
      <c r="B63" s="5" t="s">
        <v>16</v>
      </c>
      <c r="C63" s="6"/>
      <c r="D63" s="7">
        <f t="shared" si="28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8"/>
      <c r="N63" s="18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</row>
    <row r="64" spans="1:33" s="1" customFormat="1" ht="15" x14ac:dyDescent="0.2">
      <c r="A64" s="4">
        <v>54</v>
      </c>
      <c r="B64" s="5" t="s">
        <v>9</v>
      </c>
      <c r="C64" s="6"/>
      <c r="D64" s="7">
        <f t="shared" si="28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8"/>
      <c r="N64" s="18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</row>
    <row r="65" spans="1:14" s="1" customFormat="1" ht="81.75" customHeight="1" x14ac:dyDescent="0.2">
      <c r="A65" s="4">
        <v>55</v>
      </c>
      <c r="B65" s="5" t="s">
        <v>22</v>
      </c>
      <c r="C65" s="6" t="s">
        <v>10</v>
      </c>
      <c r="D65" s="7">
        <f t="shared" si="4"/>
        <v>24217.7</v>
      </c>
      <c r="E65" s="7">
        <f>E66+E67+E68+E70</f>
        <v>0</v>
      </c>
      <c r="F65" s="7">
        <f>F66+F67+F68+F70</f>
        <v>24217.7</v>
      </c>
      <c r="G65" s="7">
        <f t="shared" ref="G65:K65" si="31">G66+G67+G68+G70</f>
        <v>0</v>
      </c>
      <c r="H65" s="7">
        <f t="shared" si="31"/>
        <v>0</v>
      </c>
      <c r="I65" s="7">
        <f t="shared" si="31"/>
        <v>0</v>
      </c>
      <c r="J65" s="7">
        <f t="shared" si="31"/>
        <v>0</v>
      </c>
      <c r="K65" s="7">
        <f t="shared" si="31"/>
        <v>0</v>
      </c>
      <c r="L65" s="7">
        <f t="shared" ref="L65" si="32">L66+L67+L68+L70</f>
        <v>0</v>
      </c>
      <c r="M65" s="8" t="s">
        <v>32</v>
      </c>
      <c r="N65" s="1" t="s">
        <v>23</v>
      </c>
    </row>
    <row r="66" spans="1:14" s="1" customFormat="1" ht="15" customHeight="1" x14ac:dyDescent="0.2">
      <c r="A66" s="4">
        <v>56</v>
      </c>
      <c r="B66" s="5" t="s">
        <v>6</v>
      </c>
      <c r="C66" s="6"/>
      <c r="D66" s="7">
        <f t="shared" si="4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4"/>
    </row>
    <row r="67" spans="1:14" s="1" customFormat="1" ht="15" customHeight="1" x14ac:dyDescent="0.2">
      <c r="A67" s="4">
        <v>57</v>
      </c>
      <c r="B67" s="5" t="s">
        <v>7</v>
      </c>
      <c r="C67" s="6"/>
      <c r="D67" s="7">
        <f t="shared" si="4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4"/>
    </row>
    <row r="68" spans="1:14" s="1" customFormat="1" ht="15" x14ac:dyDescent="0.2">
      <c r="A68" s="4">
        <v>58</v>
      </c>
      <c r="B68" s="5" t="s">
        <v>8</v>
      </c>
      <c r="C68" s="6"/>
      <c r="D68" s="7">
        <f t="shared" si="4"/>
        <v>24217.7</v>
      </c>
      <c r="E68" s="7">
        <v>0</v>
      </c>
      <c r="F68" s="7">
        <f>4897.3+599.4+427.8+328.2+17965</f>
        <v>24217.7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4"/>
    </row>
    <row r="69" spans="1:14" s="1" customFormat="1" ht="15" customHeight="1" x14ac:dyDescent="0.2">
      <c r="A69" s="4">
        <v>59</v>
      </c>
      <c r="B69" s="5" t="s">
        <v>16</v>
      </c>
      <c r="C69" s="6"/>
      <c r="D69" s="7">
        <f t="shared" si="4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4"/>
    </row>
    <row r="70" spans="1:14" s="1" customFormat="1" ht="15" x14ac:dyDescent="0.2">
      <c r="A70" s="4">
        <v>60</v>
      </c>
      <c r="B70" s="5" t="s">
        <v>9</v>
      </c>
      <c r="C70" s="6"/>
      <c r="D70" s="7">
        <f t="shared" si="4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4"/>
    </row>
  </sheetData>
  <autoFilter ref="A11:M70"/>
  <mergeCells count="8">
    <mergeCell ref="N35:AG40"/>
    <mergeCell ref="A5:M5"/>
    <mergeCell ref="A6:M6"/>
    <mergeCell ref="A8:A9"/>
    <mergeCell ref="B8:B9"/>
    <mergeCell ref="C8:C9"/>
    <mergeCell ref="M8:M9"/>
    <mergeCell ref="D8:L8"/>
  </mergeCells>
  <pageMargins left="0.78740157480314965" right="0.78740157480314965" top="1.1811023622047245" bottom="0.59055118110236227" header="0" footer="0"/>
  <pageSetup paperSize="9" scale="60" firstPageNumber="6" fitToHeight="0" orientation="landscape" useFirstPageNumber="1" r:id="rId1"/>
  <headerFooter>
    <oddHeader>&amp;C&amp;"Liberation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econ5</cp:lastModifiedBy>
  <cp:lastPrinted>2024-11-06T12:45:53Z</cp:lastPrinted>
  <dcterms:created xsi:type="dcterms:W3CDTF">2020-04-13T04:32:34Z</dcterms:created>
  <dcterms:modified xsi:type="dcterms:W3CDTF">2024-11-06T12:45:57Z</dcterms:modified>
</cp:coreProperties>
</file>